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720" windowHeight="10080" activeTab="0"/>
  </bookViews>
  <sheets>
    <sheet name="DEMARRER" sheetId="1" r:id="rId1"/>
    <sheet name="1-Helpdesk" sheetId="2" r:id="rId2"/>
    <sheet name="2-Administration" sheetId="3" r:id="rId3"/>
    <sheet name="3-Création Nouveaux Comptes" sheetId="4" r:id="rId4"/>
    <sheet name="4-Services Disaster Recovery" sheetId="5" r:id="rId5"/>
    <sheet name="ROI" sheetId="6" r:id="rId6"/>
  </sheets>
  <definedNames>
    <definedName name="_xlnm.Print_Area" localSheetId="1">'1-Helpdesk'!$A$2:$E$40</definedName>
    <definedName name="_xlnm.Print_Area" localSheetId="2">'2-Administration'!$B$2:$F$20</definedName>
    <definedName name="_xlnm.Print_Area" localSheetId="3">'3-Création Nouveaux Comptes'!$B$2:$F$21</definedName>
    <definedName name="_xlnm.Print_Area" localSheetId="4">'4-Services Disaster Recovery'!$B$2:$F$21</definedName>
    <definedName name="_xlnm.Print_Area" localSheetId="5">'ROI'!$A$1:$I$33</definedName>
  </definedNames>
  <calcPr fullCalcOnLoad="1"/>
</workbook>
</file>

<file path=xl/sharedStrings.xml><?xml version="1.0" encoding="utf-8"?>
<sst xmlns="http://schemas.openxmlformats.org/spreadsheetml/2006/main" count="159" uniqueCount="110">
  <si>
    <t>Description</t>
  </si>
  <si>
    <t>Helpdesk</t>
  </si>
  <si>
    <t>$</t>
  </si>
  <si>
    <t>€</t>
  </si>
  <si>
    <t>£</t>
  </si>
  <si>
    <t>CURRENCY</t>
  </si>
  <si>
    <t xml:space="preserve"> </t>
  </si>
  <si>
    <t>minutes</t>
  </si>
  <si>
    <t>minute</t>
  </si>
  <si>
    <t>Ratio</t>
  </si>
  <si>
    <t>TOTAL</t>
  </si>
  <si>
    <t>Disaster Recovery</t>
  </si>
  <si>
    <t>START</t>
  </si>
  <si>
    <t>Cet outil est conçu pour vous aider à estimer les gains que votre société peut réaliser en implémentant la solution Desktop Manager.</t>
  </si>
  <si>
    <t>Coût horaire moyen du Helpdesk</t>
  </si>
  <si>
    <t>Coût horaire moyen de l'équipe d'administration</t>
  </si>
  <si>
    <t>+ si vous les connaissez, les frais de structure (espace) et les frais annexes associés (transport + ligne téléphonique etc..)</t>
  </si>
  <si>
    <t>= taux horaire brut + charges patronales (moyenne pour les membres de l'équipe de Helpdesk )</t>
  </si>
  <si>
    <t>Coût horaire moyen des Utilisateurs</t>
  </si>
  <si>
    <t>= taux horaire brut + charges patronales (moyenne pour l'ensemble des utilisateur de l'application Lotus Notes)</t>
  </si>
  <si>
    <t>Cette valeur est importante pour calculer le gain en productivité que Desktop Manager apporte à l'entreprise</t>
  </si>
  <si>
    <t>= taux horaire brut + charges patronales (moyenne pour les membres de l'équipe d'Administration )</t>
  </si>
  <si>
    <t>Nombre de Clients Notes</t>
  </si>
  <si>
    <t>Valeur</t>
  </si>
  <si>
    <t>Nombre d'appels moyen par mois et par utilisateur</t>
  </si>
  <si>
    <t>Nombre total annuel d'appels au Helpdesk</t>
  </si>
  <si>
    <t>Durée moyenne d'un appel</t>
  </si>
  <si>
    <t>heures</t>
  </si>
  <si>
    <t>Durée totale annuelle des appels au Helpdesk</t>
  </si>
  <si>
    <t>Pourcentage des appels éliminés</t>
  </si>
  <si>
    <t>Grâce à la résolution automatique de nombreux problèmes, la quantité d'appels au Helpdesk diminue fortement</t>
  </si>
  <si>
    <t>Réduction de la durée des appels</t>
  </si>
  <si>
    <t>Réduction de la durée</t>
  </si>
  <si>
    <t>Grâce à l'automatisation des tâches que permet Desktop Manager, les problèmes sont résolus plus rapidement, réduisant la durée des appels</t>
  </si>
  <si>
    <t>Nombre d'appels restants</t>
  </si>
  <si>
    <t>Appels non éliminés par Desktop Manager</t>
  </si>
  <si>
    <t>Lorsqu'un utilisateur est en ligne avec le Helpdesk il n'est pas productif pour l'entreprise</t>
  </si>
  <si>
    <t>1 - Helpdesk : Calcul du retour sur investissement basé sur la réduction du nombre et de la durée des appels au Helpdesk</t>
  </si>
  <si>
    <r>
      <t xml:space="preserve">Etape 1 - </t>
    </r>
    <r>
      <rPr>
        <sz val="9"/>
        <rFont val="Verdana"/>
        <family val="2"/>
      </rPr>
      <t>Choisissez votre devise :</t>
    </r>
  </si>
  <si>
    <r>
      <rPr>
        <b/>
        <sz val="9"/>
        <rFont val="Verdana"/>
        <family val="2"/>
      </rPr>
      <t>Etape 2</t>
    </r>
    <r>
      <rPr>
        <sz val="9"/>
        <rFont val="Verdana"/>
        <family val="2"/>
      </rPr>
      <t xml:space="preserve"> - Introduisez les valeurs relatives à votre environnement dans les cellules jaunes, les valeurs suggérées sont basées sur notre expérience</t>
    </r>
  </si>
  <si>
    <t>Nombre total d'appels éliminés</t>
  </si>
  <si>
    <t>Gain en heure pour l'équipe de Support/Helpdesk</t>
  </si>
  <si>
    <t>Gain total annuel pour l'équipe de Support/Helpdesk</t>
  </si>
  <si>
    <t>Coût horaire moyen de l'équipe de Support/Helpdesk</t>
  </si>
  <si>
    <t>Coût horaire moyen des utilisateurs</t>
  </si>
  <si>
    <t>Gain total annuel</t>
  </si>
  <si>
    <r>
      <rPr>
        <b/>
        <sz val="9"/>
        <rFont val="Verdana"/>
        <family val="2"/>
      </rPr>
      <t>Instruction :</t>
    </r>
    <r>
      <rPr>
        <sz val="9"/>
        <rFont val="Verdana"/>
        <family val="2"/>
      </rPr>
      <t xml:space="preserve"> Introduisez les valeurs relatives à votre environnement dans les cellules jaunes, les valeurs suggérées sont basées sur notre expérience</t>
    </r>
  </si>
  <si>
    <t>Commentaires</t>
  </si>
  <si>
    <t>Création de nouveaux comptes Lotus Notes</t>
  </si>
  <si>
    <t>Gestion et Administration de clients Notes</t>
  </si>
  <si>
    <t xml:space="preserve">Gain moyen réalisé sur les tâches de gestion et d'administration </t>
  </si>
  <si>
    <t>Gain total pour l'équipe d'Administration</t>
  </si>
  <si>
    <t>Nombre total de nouveaux comptes Lotus Notes créés par an</t>
  </si>
  <si>
    <t>Durée moyenne nécessaire pour la création d'un nouveau compte</t>
  </si>
  <si>
    <t>Nombre total annuel d'heures dédiées à la création de nouveaux comptes</t>
  </si>
  <si>
    <t>Gain de temps réalisé sur la création de comptes</t>
  </si>
  <si>
    <t>Desktop Manager permet d'entièrement automatiser la création de nouveaux comptes</t>
  </si>
  <si>
    <t>Gain en heure pour l'équipe d'Administration</t>
  </si>
  <si>
    <t>Durée moyenne nécessaire pour la récupération d'un compte/configuration Lotus Notes</t>
  </si>
  <si>
    <t>Nombre total annuel d'heures dédiées à la récupération de comptes/configuration</t>
  </si>
  <si>
    <t>Temps nécessaire pour récupérer un compte avec Desktop Manager</t>
  </si>
  <si>
    <t>Gain en heure pour l'équipe de service DR</t>
  </si>
  <si>
    <t>Coût horaire moyen de l'équipe d'administration/DR</t>
  </si>
  <si>
    <t>Calcul Global du Retour sur Investissement pour l'implémentation de Desktop Manager</t>
  </si>
  <si>
    <t>Les valeurs sont calculées à partir des coûts suivants</t>
  </si>
  <si>
    <t>Estimation des coûts annuels avant l'implémentation de DSK Mgr</t>
  </si>
  <si>
    <t>Coûts du Helpdesk pour le support aux clients Lotus Notes</t>
  </si>
  <si>
    <t>Impact sur la productivité des utilisateurs</t>
  </si>
  <si>
    <t>Coût de gestion et d'administration des clients Lotus Notes</t>
  </si>
  <si>
    <t>Gestion et Administration</t>
  </si>
  <si>
    <t>Coût de création de nouveaux comptes</t>
  </si>
  <si>
    <t>Coût de récupération de compte Lotus Notes</t>
  </si>
  <si>
    <t>Gestion Nouveaux comptes</t>
  </si>
  <si>
    <t>Coût de Maintenance pour les années suivantes</t>
  </si>
  <si>
    <t>Contactez votre gestionnaire de compte pour demander une cotation de Desktop Manager</t>
  </si>
  <si>
    <t>Période</t>
  </si>
  <si>
    <t>Gains Nets</t>
  </si>
  <si>
    <t>Mois</t>
  </si>
  <si>
    <r>
      <rPr>
        <b/>
        <sz val="14"/>
        <color indexed="30"/>
        <rFont val="Verdana"/>
        <family val="2"/>
      </rPr>
      <t xml:space="preserve">3 : </t>
    </r>
    <r>
      <rPr>
        <b/>
        <sz val="12"/>
        <color indexed="30"/>
        <rFont val="Verdana"/>
        <family val="2"/>
      </rPr>
      <t xml:space="preserve">Administration de nouveaux comptes : calcul du retour sur investissement basé sur le gain 
de temps réalisé sur la création de nouveaux comptes </t>
    </r>
  </si>
  <si>
    <r>
      <t xml:space="preserve">2 - </t>
    </r>
    <r>
      <rPr>
        <b/>
        <sz val="12"/>
        <color indexed="30"/>
        <rFont val="Verdana"/>
        <family val="2"/>
      </rPr>
      <t>Administration</t>
    </r>
    <r>
      <rPr>
        <b/>
        <sz val="11"/>
        <color indexed="30"/>
        <rFont val="Verdana"/>
        <family val="2"/>
      </rPr>
      <t xml:space="preserve"> : Retour sur investissement calculé sur le gain de temps réalisé sur les tâches de gestion
 et d'administration des clients Notes</t>
    </r>
  </si>
  <si>
    <t>Réduction de la quantité d'appels</t>
  </si>
  <si>
    <t>Il faut noter qu'avant d'appeler le Helpdesk l'utilisateur a probablement perdu du temps à essayer de résoudre son problème seul</t>
  </si>
  <si>
    <t>Nombre total d'utilisateurs Lotus Notes</t>
  </si>
  <si>
    <t>Nombre total annuel de demande de récupération de comptes/configurations Lotus Notes</t>
  </si>
  <si>
    <t>Avec Desktop Manager pour récupérer un compte il suffit d'assigner le Profil utilisateur associé</t>
  </si>
  <si>
    <t>Gains réalisés avec DSK Mgr</t>
  </si>
  <si>
    <t>Calcul du Retour sur Investissement (ROI) pour Desktop Manager</t>
  </si>
  <si>
    <t>Afin d'obtenir des résultats les plus réalistes possible, veuillez préparer les valeurs suivantes:</t>
  </si>
  <si>
    <t>Coûts horaires</t>
  </si>
  <si>
    <t>Temps moyen passé par an et par client sur des tâches d'administration et de gestion</t>
  </si>
  <si>
    <r>
      <rPr>
        <b/>
        <sz val="14"/>
        <color indexed="30"/>
        <rFont val="Verdana"/>
        <family val="2"/>
      </rPr>
      <t xml:space="preserve">4 : Service de Disaster Recovery </t>
    </r>
    <r>
      <rPr>
        <b/>
        <sz val="12"/>
        <color indexed="30"/>
        <rFont val="Verdana"/>
        <family val="2"/>
      </rPr>
      <t>: Calcul du Retour sur Investissement basé sur le gain de temps réalisé
 sur la récupération de comptes/configurations Lotus Notes</t>
    </r>
  </si>
  <si>
    <t>Récupération de comptes</t>
  </si>
  <si>
    <t>Ex : En moyenne, un utilisateur appelle le Helpdesk toute les 6 semaines (0,75) ou toutes les 8 semaines (0,5)</t>
  </si>
  <si>
    <t>Gain total annuel pour les utilisateurs</t>
  </si>
  <si>
    <t>Grâce aux fonctionnalités d'Audit et d'intervention à distance ainsi qu'à l'automatisation des tâches, Desktop Manager permet de réduire significativement le temps dédié aux tâches d'administration et de gestion des clients Notes</t>
  </si>
  <si>
    <t>Cette tâche est instantanée, la durée de la récupération dépendra seulement de la bande passante</t>
  </si>
  <si>
    <t>Le tableau ci-dessous présente les gains que votre société réalisera en implémentant Desktop Manager</t>
  </si>
  <si>
    <t>Coût horaire moyen de l'équipe d'Administration Lotus Notes</t>
  </si>
  <si>
    <t>Notez que ce gain peut être multiplié, car la résolution d'un problème technique implique généralement plusieurs personnes</t>
  </si>
  <si>
    <t>Nombre total annuel d'heures dédiées à la gestion et à l'administration des clients Notes</t>
  </si>
  <si>
    <t>Coût de la Licence Desktop Manager + 1 an de Maintenance</t>
  </si>
  <si>
    <t>Coût de la 2ième année de Maintenance</t>
  </si>
  <si>
    <t>Coût de la 3ième année de Maintenance</t>
  </si>
  <si>
    <t>Investissement Desktop Manager :</t>
  </si>
  <si>
    <t>Calcul des gains nets :</t>
  </si>
  <si>
    <t>1 an</t>
  </si>
  <si>
    <t>3 ans</t>
  </si>
  <si>
    <t>5 ans</t>
  </si>
  <si>
    <t>Le retour sur investissement est réalisé en :</t>
  </si>
  <si>
    <t>ROI Desktop Manager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</si>
</sst>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_);_(@_)"/>
    <numFmt numFmtId="177" formatCode="_(* #,##0_);_(* \(#,##0\);_(* &quot;-&quot;?_);_(@_)"/>
    <numFmt numFmtId="178" formatCode="_-[$$-409]* #,##0.00_ ;_-[$$-409]* \-#,##0.00\ ;_-[$$-409]* &quot;-&quot;??_ ;_-@_ "/>
    <numFmt numFmtId="179" formatCode="[$-40C]dddd\ d\ mmmm\ yyyy"/>
    <numFmt numFmtId="180" formatCode="#,##0.00\ &quot;€&quot;"/>
    <numFmt numFmtId="181" formatCode="#,##0.00_ ;\-#,##0.00\ "/>
    <numFmt numFmtId="182" formatCode="_([$$-409]* #,##0.00_);_([$$-409]* \(#,##0.00\);_([$$-409]* &quot;-&quot;??_);_(@_)"/>
    <numFmt numFmtId="183" formatCode="_-[$$-409]* #,##0.0_ ;_-[$$-409]* \-#,##0.0\ ;_-[$$-409]* &quot;-&quot;??_ ;_-@_ "/>
    <numFmt numFmtId="184" formatCode="#,##0.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7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b/>
      <sz val="14"/>
      <name val="Verdana"/>
      <family val="2"/>
    </font>
    <font>
      <u val="single"/>
      <sz val="9.2"/>
      <color indexed="12"/>
      <name val="Arial"/>
      <family val="2"/>
    </font>
    <font>
      <sz val="10"/>
      <color indexed="10"/>
      <name val="Verdana"/>
      <family val="2"/>
    </font>
    <font>
      <sz val="10"/>
      <color indexed="9"/>
      <name val="Verdana"/>
      <family val="2"/>
    </font>
    <font>
      <sz val="9"/>
      <color indexed="17"/>
      <name val="Verdana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10"/>
      <color indexed="18"/>
      <name val="Verdana"/>
      <family val="2"/>
    </font>
    <font>
      <b/>
      <sz val="10"/>
      <color indexed="53"/>
      <name val="Verdana"/>
      <family val="2"/>
    </font>
    <font>
      <b/>
      <i/>
      <sz val="10"/>
      <color indexed="18"/>
      <name val="Verdana"/>
      <family val="2"/>
    </font>
    <font>
      <sz val="10"/>
      <color indexed="18"/>
      <name val="Verdana"/>
      <family val="2"/>
    </font>
    <font>
      <b/>
      <sz val="10"/>
      <color indexed="17"/>
      <name val="Verdana"/>
      <family val="2"/>
    </font>
    <font>
      <b/>
      <sz val="14"/>
      <color indexed="30"/>
      <name val="Verdana"/>
      <family val="2"/>
    </font>
    <font>
      <b/>
      <sz val="12"/>
      <color indexed="30"/>
      <name val="Verdana"/>
      <family val="2"/>
    </font>
    <font>
      <b/>
      <sz val="11"/>
      <color indexed="30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Verdana"/>
      <family val="2"/>
    </font>
    <font>
      <b/>
      <sz val="9"/>
      <color indexed="53"/>
      <name val="Verdana"/>
      <family val="2"/>
    </font>
    <font>
      <b/>
      <sz val="18"/>
      <color indexed="8"/>
      <name val="Verdana"/>
      <family val="2"/>
    </font>
    <font>
      <b/>
      <sz val="9"/>
      <color indexed="8"/>
      <name val="Verdana"/>
      <family val="2"/>
    </font>
    <font>
      <b/>
      <i/>
      <sz val="12"/>
      <color indexed="32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b/>
      <sz val="11"/>
      <color indexed="9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9900"/>
      <name val="Verdana"/>
      <family val="2"/>
    </font>
    <font>
      <sz val="10"/>
      <color rgb="FF009900"/>
      <name val="Verdana"/>
      <family val="2"/>
    </font>
    <font>
      <b/>
      <sz val="9"/>
      <color theme="9" tint="-0.24997000396251678"/>
      <name val="Verdana"/>
      <family val="2"/>
    </font>
    <font>
      <b/>
      <sz val="18"/>
      <color theme="1"/>
      <name val="Verdana"/>
      <family val="2"/>
    </font>
    <font>
      <b/>
      <sz val="10"/>
      <color rgb="FFFFFFFF"/>
      <name val="Verdana"/>
      <family val="2"/>
    </font>
    <font>
      <b/>
      <sz val="9"/>
      <color theme="1"/>
      <name val="Verdana"/>
      <family val="2"/>
    </font>
    <font>
      <sz val="9"/>
      <color rgb="FF008000"/>
      <name val="Verdana"/>
      <family val="2"/>
    </font>
    <font>
      <b/>
      <sz val="14"/>
      <color rgb="FF0070C0"/>
      <name val="Verdana"/>
      <family val="2"/>
    </font>
    <font>
      <b/>
      <sz val="11"/>
      <color rgb="FF0070C0"/>
      <name val="Verdana"/>
      <family val="2"/>
    </font>
    <font>
      <b/>
      <sz val="12"/>
      <color theme="0"/>
      <name val="Verdana"/>
      <family val="2"/>
    </font>
    <font>
      <sz val="12"/>
      <color theme="0"/>
      <name val="Verdana"/>
      <family val="2"/>
    </font>
    <font>
      <b/>
      <sz val="12"/>
      <color rgb="FF0070C0"/>
      <name val="Verdana"/>
      <family val="2"/>
    </font>
    <font>
      <b/>
      <i/>
      <sz val="12"/>
      <color rgb="FF00008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99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9900"/>
      </left>
      <right>
        <color indexed="63"/>
      </right>
      <top style="thin">
        <color rgb="FF009900"/>
      </top>
      <bottom style="thin">
        <color rgb="FF009900"/>
      </bottom>
    </border>
    <border>
      <left>
        <color indexed="63"/>
      </left>
      <right>
        <color indexed="63"/>
      </right>
      <top style="thin">
        <color rgb="FF009900"/>
      </top>
      <bottom style="thin">
        <color rgb="FF009900"/>
      </bottom>
    </border>
    <border>
      <left>
        <color indexed="63"/>
      </left>
      <right style="thin">
        <color rgb="FF009900"/>
      </right>
      <top style="thin">
        <color rgb="FF009900"/>
      </top>
      <bottom style="thin">
        <color rgb="FF009900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3" borderId="1" applyNumberFormat="0" applyAlignment="0" applyProtection="0"/>
    <xf numFmtId="0" fontId="56" fillId="0" borderId="2" applyNumberFormat="0" applyFill="0" applyAlignment="0" applyProtection="0"/>
    <xf numFmtId="0" fontId="0" fillId="24" borderId="3" applyNumberFormat="0" applyFont="0" applyAlignment="0" applyProtection="0"/>
    <xf numFmtId="0" fontId="57" fillId="25" borderId="1" applyNumberFormat="0" applyAlignment="0" applyProtection="0"/>
    <xf numFmtId="0" fontId="32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28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9" borderId="9" applyNumberFormat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0" borderId="0" xfId="0" applyFont="1" applyFill="1" applyAlignment="1">
      <alignment/>
    </xf>
    <xf numFmtId="171" fontId="1" fillId="30" borderId="0" xfId="47" applyFont="1" applyFill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171" fontId="1" fillId="0" borderId="0" xfId="47" applyFont="1" applyFill="1" applyBorder="1" applyAlignment="1">
      <alignment/>
    </xf>
    <xf numFmtId="0" fontId="10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10" fillId="3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30" borderId="0" xfId="0" applyFont="1" applyFill="1" applyAlignment="1">
      <alignment/>
    </xf>
    <xf numFmtId="0" fontId="4" fillId="30" borderId="0" xfId="0" applyFont="1" applyFill="1" applyAlignment="1">
      <alignment horizontal="center"/>
    </xf>
    <xf numFmtId="0" fontId="13" fillId="30" borderId="0" xfId="0" applyFont="1" applyFill="1" applyBorder="1" applyAlignment="1">
      <alignment horizontal="center" vertical="center"/>
    </xf>
    <xf numFmtId="0" fontId="4" fillId="31" borderId="0" xfId="0" applyFont="1" applyFill="1" applyAlignment="1">
      <alignment/>
    </xf>
    <xf numFmtId="4" fontId="4" fillId="31" borderId="0" xfId="0" applyNumberFormat="1" applyFont="1" applyFill="1" applyAlignment="1">
      <alignment horizontal="right"/>
    </xf>
    <xf numFmtId="0" fontId="4" fillId="31" borderId="0" xfId="0" applyFont="1" applyFill="1" applyAlignment="1">
      <alignment horizontal="center"/>
    </xf>
    <xf numFmtId="0" fontId="4" fillId="30" borderId="0" xfId="0" applyFont="1" applyFill="1" applyAlignment="1">
      <alignment/>
    </xf>
    <xf numFmtId="4" fontId="4" fillId="30" borderId="0" xfId="0" applyNumberFormat="1" applyFont="1" applyFill="1" applyAlignment="1">
      <alignment horizontal="right"/>
    </xf>
    <xf numFmtId="173" fontId="4" fillId="0" borderId="0" xfId="47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9" fontId="12" fillId="0" borderId="0" xfId="0" applyNumberFormat="1" applyFont="1" applyFill="1" applyAlignment="1">
      <alignment horizontal="center"/>
    </xf>
    <xf numFmtId="9" fontId="12" fillId="30" borderId="0" xfId="0" applyNumberFormat="1" applyFont="1" applyFill="1" applyAlignment="1">
      <alignment horizontal="center"/>
    </xf>
    <xf numFmtId="165" fontId="4" fillId="31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" fillId="31" borderId="0" xfId="0" applyFont="1" applyFill="1" applyAlignment="1">
      <alignment horizontal="left" indent="1"/>
    </xf>
    <xf numFmtId="0" fontId="6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11" fillId="30" borderId="10" xfId="0" applyNumberFormat="1" applyFont="1" applyFill="1" applyBorder="1" applyAlignment="1">
      <alignment horizontal="right"/>
    </xf>
    <xf numFmtId="4" fontId="11" fillId="30" borderId="0" xfId="0" applyNumberFormat="1" applyFont="1" applyFill="1" applyBorder="1" applyAlignment="1">
      <alignment horizontal="right"/>
    </xf>
    <xf numFmtId="4" fontId="4" fillId="30" borderId="0" xfId="0" applyNumberFormat="1" applyFont="1" applyFill="1" applyBorder="1" applyAlignment="1">
      <alignment horizontal="right"/>
    </xf>
    <xf numFmtId="0" fontId="4" fillId="31" borderId="0" xfId="0" applyFont="1" applyFill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31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178" fontId="4" fillId="30" borderId="0" xfId="0" applyNumberFormat="1" applyFont="1" applyFill="1" applyBorder="1" applyAlignment="1">
      <alignment horizontal="left"/>
    </xf>
    <xf numFmtId="0" fontId="4" fillId="3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2" fillId="30" borderId="0" xfId="0" applyFont="1" applyFill="1" applyBorder="1" applyAlignment="1">
      <alignment horizontal="left"/>
    </xf>
    <xf numFmtId="4" fontId="15" fillId="17" borderId="0" xfId="49" applyNumberFormat="1" applyFont="1" applyFill="1" applyBorder="1" applyAlignment="1">
      <alignment horizontal="right"/>
    </xf>
    <xf numFmtId="175" fontId="15" fillId="17" borderId="0" xfId="49" applyNumberFormat="1" applyFont="1" applyFill="1" applyBorder="1" applyAlignment="1">
      <alignment horizontal="center"/>
    </xf>
    <xf numFmtId="184" fontId="4" fillId="0" borderId="0" xfId="0" applyNumberFormat="1" applyFont="1" applyAlignment="1">
      <alignment horizontal="right"/>
    </xf>
    <xf numFmtId="184" fontId="4" fillId="0" borderId="10" xfId="0" applyNumberFormat="1" applyFont="1" applyBorder="1" applyAlignment="1">
      <alignment horizontal="right"/>
    </xf>
    <xf numFmtId="3" fontId="4" fillId="0" borderId="0" xfId="47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2" fillId="30" borderId="10" xfId="0" applyFont="1" applyFill="1" applyBorder="1" applyAlignment="1">
      <alignment horizontal="left"/>
    </xf>
    <xf numFmtId="4" fontId="6" fillId="31" borderId="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31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165" fontId="4" fillId="31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" fontId="15" fillId="17" borderId="0" xfId="49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1" fontId="12" fillId="0" borderId="0" xfId="52" applyNumberFormat="1" applyFont="1" applyFill="1" applyBorder="1" applyAlignment="1">
      <alignment horizontal="right"/>
    </xf>
    <xf numFmtId="4" fontId="15" fillId="17" borderId="0" xfId="49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 quotePrefix="1">
      <alignment/>
    </xf>
    <xf numFmtId="0" fontId="1" fillId="0" borderId="11" xfId="0" applyFont="1" applyBorder="1" applyAlignment="1" quotePrefix="1">
      <alignment/>
    </xf>
    <xf numFmtId="178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17" fillId="32" borderId="12" xfId="0" applyFont="1" applyFill="1" applyBorder="1" applyAlignment="1">
      <alignment/>
    </xf>
    <xf numFmtId="4" fontId="18" fillId="32" borderId="12" xfId="49" applyNumberFormat="1" applyFont="1" applyFill="1" applyBorder="1" applyAlignment="1">
      <alignment horizontal="right"/>
    </xf>
    <xf numFmtId="178" fontId="18" fillId="32" borderId="12" xfId="49" applyNumberFormat="1" applyFont="1" applyFill="1" applyBorder="1" applyAlignment="1">
      <alignment horizontal="center"/>
    </xf>
    <xf numFmtId="0" fontId="19" fillId="32" borderId="12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178" fontId="20" fillId="30" borderId="0" xfId="49" applyNumberFormat="1" applyFont="1" applyFill="1" applyBorder="1" applyAlignment="1">
      <alignment horizontal="center"/>
    </xf>
    <xf numFmtId="0" fontId="65" fillId="32" borderId="13" xfId="0" applyFont="1" applyFill="1" applyBorder="1" applyAlignment="1">
      <alignment horizontal="left"/>
    </xf>
    <xf numFmtId="0" fontId="21" fillId="32" borderId="14" xfId="0" applyFont="1" applyFill="1" applyBorder="1" applyAlignment="1">
      <alignment horizontal="left"/>
    </xf>
    <xf numFmtId="2" fontId="21" fillId="32" borderId="14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left"/>
    </xf>
    <xf numFmtId="43" fontId="21" fillId="32" borderId="15" xfId="0" applyNumberFormat="1" applyFont="1" applyFill="1" applyBorder="1" applyAlignment="1">
      <alignment horizontal="center"/>
    </xf>
    <xf numFmtId="0" fontId="65" fillId="33" borderId="0" xfId="0" applyFont="1" applyFill="1" applyAlignment="1">
      <alignment/>
    </xf>
    <xf numFmtId="178" fontId="65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/>
    </xf>
    <xf numFmtId="181" fontId="66" fillId="33" borderId="0" xfId="0" applyNumberFormat="1" applyFont="1" applyFill="1" applyAlignment="1">
      <alignment horizontal="right"/>
    </xf>
    <xf numFmtId="178" fontId="65" fillId="33" borderId="0" xfId="49" applyNumberFormat="1" applyFont="1" applyFill="1" applyAlignment="1">
      <alignment horizontal="center"/>
    </xf>
    <xf numFmtId="181" fontId="66" fillId="33" borderId="0" xfId="49" applyNumberFormat="1" applyFont="1" applyFill="1" applyAlignment="1">
      <alignment horizontal="right"/>
    </xf>
    <xf numFmtId="178" fontId="66" fillId="33" borderId="0" xfId="0" applyNumberFormat="1" applyFont="1" applyFill="1" applyAlignment="1">
      <alignment horizontal="center"/>
    </xf>
    <xf numFmtId="178" fontId="66" fillId="33" borderId="0" xfId="0" applyNumberFormat="1" applyFont="1" applyFill="1" applyAlignment="1">
      <alignment/>
    </xf>
    <xf numFmtId="178" fontId="66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178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4" fontId="6" fillId="32" borderId="0" xfId="0" applyNumberFormat="1" applyFont="1" applyFill="1" applyAlignment="1">
      <alignment horizontal="center" vertical="center" wrapText="1"/>
    </xf>
    <xf numFmtId="43" fontId="6" fillId="0" borderId="16" xfId="0" applyNumberFormat="1" applyFont="1" applyBorder="1" applyAlignment="1">
      <alignment/>
    </xf>
    <xf numFmtId="178" fontId="4" fillId="0" borderId="16" xfId="49" applyNumberFormat="1" applyFont="1" applyBorder="1" applyAlignment="1">
      <alignment horizontal="center"/>
    </xf>
    <xf numFmtId="4" fontId="6" fillId="0" borderId="16" xfId="49" applyNumberFormat="1" applyFont="1" applyBorder="1" applyAlignment="1">
      <alignment horizontal="right"/>
    </xf>
    <xf numFmtId="9" fontId="6" fillId="0" borderId="16" xfId="52" applyFont="1" applyBorder="1" applyAlignment="1">
      <alignment horizontal="center"/>
    </xf>
    <xf numFmtId="0" fontId="6" fillId="0" borderId="17" xfId="0" applyFont="1" applyBorder="1" applyAlignment="1">
      <alignment horizontal="left" wrapText="1"/>
    </xf>
    <xf numFmtId="43" fontId="6" fillId="0" borderId="17" xfId="0" applyNumberFormat="1" applyFont="1" applyBorder="1" applyAlignment="1">
      <alignment/>
    </xf>
    <xf numFmtId="178" fontId="4" fillId="0" borderId="17" xfId="49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horizontal="center"/>
    </xf>
    <xf numFmtId="43" fontId="4" fillId="0" borderId="0" xfId="0" applyNumberFormat="1" applyFont="1" applyBorder="1" applyAlignment="1">
      <alignment wrapText="1"/>
    </xf>
    <xf numFmtId="0" fontId="15" fillId="17" borderId="0" xfId="0" applyFont="1" applyFill="1" applyBorder="1" applyAlignment="1">
      <alignment horizontal="right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6" xfId="52" applyNumberFormat="1" applyFont="1" applyBorder="1" applyAlignment="1">
      <alignment wrapText="1"/>
    </xf>
    <xf numFmtId="0" fontId="4" fillId="0" borderId="17" xfId="52" applyNumberFormat="1" applyFont="1" applyBorder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left" indent="1"/>
    </xf>
    <xf numFmtId="0" fontId="67" fillId="0" borderId="16" xfId="0" applyFont="1" applyBorder="1" applyAlignment="1">
      <alignment wrapText="1"/>
    </xf>
    <xf numFmtId="43" fontId="67" fillId="0" borderId="16" xfId="0" applyNumberFormat="1" applyFont="1" applyBorder="1" applyAlignment="1">
      <alignment/>
    </xf>
    <xf numFmtId="178" fontId="67" fillId="0" borderId="16" xfId="49" applyNumberFormat="1" applyFont="1" applyBorder="1" applyAlignment="1">
      <alignment horizontal="center"/>
    </xf>
    <xf numFmtId="4" fontId="67" fillId="0" borderId="16" xfId="49" applyNumberFormat="1" applyFont="1" applyBorder="1" applyAlignment="1">
      <alignment horizontal="right"/>
    </xf>
    <xf numFmtId="9" fontId="67" fillId="0" borderId="16" xfId="52" applyFont="1" applyBorder="1" applyAlignment="1">
      <alignment horizontal="center"/>
    </xf>
    <xf numFmtId="0" fontId="67" fillId="0" borderId="16" xfId="52" applyNumberFormat="1" applyFont="1" applyBorder="1" applyAlignment="1">
      <alignment wrapText="1"/>
    </xf>
    <xf numFmtId="0" fontId="68" fillId="0" borderId="0" xfId="0" applyFont="1" applyAlignment="1">
      <alignment/>
    </xf>
    <xf numFmtId="0" fontId="69" fillId="0" borderId="0" xfId="0" applyFont="1" applyAlignment="1">
      <alignment horizontal="center" readingOrder="1"/>
    </xf>
    <xf numFmtId="3" fontId="4" fillId="31" borderId="0" xfId="0" applyNumberFormat="1" applyFont="1" applyFill="1" applyAlignment="1" applyProtection="1">
      <alignment horizontal="right"/>
      <protection locked="0"/>
    </xf>
    <xf numFmtId="184" fontId="4" fillId="31" borderId="0" xfId="0" applyNumberFormat="1" applyFont="1" applyFill="1" applyAlignment="1" applyProtection="1">
      <alignment horizontal="right"/>
      <protection locked="0"/>
    </xf>
    <xf numFmtId="4" fontId="4" fillId="31" borderId="0" xfId="0" applyNumberFormat="1" applyFont="1" applyFill="1" applyBorder="1" applyAlignment="1" applyProtection="1">
      <alignment horizontal="right"/>
      <protection locked="0"/>
    </xf>
    <xf numFmtId="4" fontId="4" fillId="31" borderId="0" xfId="0" applyNumberFormat="1" applyFont="1" applyFill="1" applyAlignment="1" applyProtection="1">
      <alignment horizontal="right"/>
      <protection locked="0"/>
    </xf>
    <xf numFmtId="4" fontId="20" fillId="30" borderId="0" xfId="49" applyNumberFormat="1" applyFont="1" applyFill="1" applyBorder="1" applyAlignment="1" applyProtection="1">
      <alignment horizontal="right"/>
      <protection locked="0"/>
    </xf>
    <xf numFmtId="0" fontId="70" fillId="34" borderId="18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2" fillId="3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30" borderId="0" xfId="0" applyFont="1" applyFill="1" applyAlignment="1">
      <alignment horizontal="left"/>
    </xf>
    <xf numFmtId="0" fontId="1" fillId="31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23" borderId="0" xfId="0" applyFont="1" applyFill="1" applyAlignment="1">
      <alignment horizontal="left" vertical="center"/>
    </xf>
    <xf numFmtId="4" fontId="11" fillId="30" borderId="0" xfId="0" applyNumberFormat="1" applyFont="1" applyFill="1" applyBorder="1" applyAlignment="1">
      <alignment horizontal="center"/>
    </xf>
    <xf numFmtId="4" fontId="6" fillId="3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4" fillId="17" borderId="0" xfId="0" applyFont="1" applyFill="1" applyBorder="1" applyAlignment="1">
      <alignment/>
    </xf>
    <xf numFmtId="0" fontId="7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17" borderId="0" xfId="0" applyFont="1" applyFill="1" applyBorder="1" applyAlignment="1">
      <alignment horizontal="right" vertical="center"/>
    </xf>
    <xf numFmtId="43" fontId="14" fillId="17" borderId="0" xfId="0" applyNumberFormat="1" applyFont="1" applyFill="1" applyBorder="1" applyAlignment="1">
      <alignment vertical="center"/>
    </xf>
    <xf numFmtId="4" fontId="14" fillId="17" borderId="0" xfId="49" applyNumberFormat="1" applyFont="1" applyFill="1" applyBorder="1" applyAlignment="1">
      <alignment horizontal="center" vertical="center"/>
    </xf>
    <xf numFmtId="4" fontId="14" fillId="17" borderId="0" xfId="49" applyNumberFormat="1" applyFont="1" applyFill="1" applyBorder="1" applyAlignment="1">
      <alignment horizontal="right" vertical="center"/>
    </xf>
    <xf numFmtId="9" fontId="14" fillId="17" borderId="0" xfId="52" applyFont="1" applyFill="1" applyBorder="1" applyAlignment="1">
      <alignment horizontal="center" vertical="center"/>
    </xf>
    <xf numFmtId="4" fontId="14" fillId="17" borderId="0" xfId="49" applyNumberFormat="1" applyFont="1" applyFill="1" applyBorder="1" applyAlignment="1">
      <alignment horizontal="left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" fillId="23" borderId="19" xfId="0" applyFont="1" applyFill="1" applyBorder="1" applyAlignment="1">
      <alignment vertical="center"/>
    </xf>
    <xf numFmtId="4" fontId="6" fillId="23" borderId="20" xfId="0" applyNumberFormat="1" applyFont="1" applyFill="1" applyBorder="1" applyAlignment="1">
      <alignment horizontal="right" vertical="center"/>
    </xf>
    <xf numFmtId="0" fontId="6" fillId="23" borderId="20" xfId="0" applyFont="1" applyFill="1" applyBorder="1" applyAlignment="1">
      <alignment horizontal="center" vertical="center"/>
    </xf>
    <xf numFmtId="0" fontId="2" fillId="23" borderId="21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3" borderId="0" xfId="0" applyFont="1" applyFill="1" applyAlignment="1">
      <alignment vertical="center"/>
    </xf>
    <xf numFmtId="4" fontId="2" fillId="23" borderId="0" xfId="0" applyNumberFormat="1" applyFont="1" applyFill="1" applyAlignment="1">
      <alignment horizontal="right" vertical="center"/>
    </xf>
    <xf numFmtId="0" fontId="2" fillId="23" borderId="0" xfId="0" applyFont="1" applyFill="1" applyAlignment="1">
      <alignment horizontal="center" vertical="center"/>
    </xf>
    <xf numFmtId="4" fontId="4" fillId="0" borderId="0" xfId="0" applyNumberFormat="1" applyFont="1" applyBorder="1" applyAlignment="1" applyProtection="1">
      <alignment horizontal="right"/>
      <protection locked="0"/>
    </xf>
    <xf numFmtId="2" fontId="12" fillId="0" borderId="0" xfId="52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/>
    </xf>
    <xf numFmtId="4" fontId="15" fillId="17" borderId="0" xfId="49" applyNumberFormat="1" applyFont="1" applyFill="1" applyBorder="1" applyAlignment="1" applyProtection="1">
      <alignment horizontal="right"/>
      <protection/>
    </xf>
    <xf numFmtId="9" fontId="12" fillId="0" borderId="0" xfId="52" applyFont="1" applyFill="1" applyAlignment="1" applyProtection="1">
      <alignment horizontal="right"/>
      <protection locked="0"/>
    </xf>
    <xf numFmtId="9" fontId="12" fillId="30" borderId="0" xfId="52" applyFont="1" applyFill="1" applyAlignment="1" applyProtection="1">
      <alignment horizontal="right"/>
      <protection locked="0"/>
    </xf>
    <xf numFmtId="9" fontId="12" fillId="0" borderId="0" xfId="52" applyFont="1" applyFill="1" applyBorder="1" applyAlignment="1" applyProtection="1">
      <alignment horizontal="right"/>
      <protection locked="0"/>
    </xf>
    <xf numFmtId="0" fontId="74" fillId="35" borderId="22" xfId="0" applyFont="1" applyFill="1" applyBorder="1" applyAlignment="1">
      <alignment/>
    </xf>
    <xf numFmtId="0" fontId="74" fillId="35" borderId="23" xfId="0" applyFont="1" applyFill="1" applyBorder="1" applyAlignment="1">
      <alignment/>
    </xf>
    <xf numFmtId="178" fontId="75" fillId="35" borderId="23" xfId="0" applyNumberFormat="1" applyFont="1" applyFill="1" applyBorder="1" applyAlignment="1">
      <alignment horizontal="center"/>
    </xf>
    <xf numFmtId="172" fontId="74" fillId="35" borderId="23" xfId="47" applyNumberFormat="1" applyFont="1" applyFill="1" applyBorder="1" applyAlignment="1">
      <alignment/>
    </xf>
    <xf numFmtId="178" fontId="74" fillId="35" borderId="23" xfId="0" applyNumberFormat="1" applyFont="1" applyFill="1" applyBorder="1" applyAlignment="1">
      <alignment horizontal="left"/>
    </xf>
    <xf numFmtId="172" fontId="74" fillId="35" borderId="24" xfId="47" applyNumberFormat="1" applyFont="1" applyFill="1" applyBorder="1" applyAlignment="1">
      <alignment/>
    </xf>
    <xf numFmtId="0" fontId="25" fillId="0" borderId="0" xfId="0" applyFont="1" applyAlignment="1">
      <alignment/>
    </xf>
    <xf numFmtId="0" fontId="4" fillId="33" borderId="2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7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76" fillId="0" borderId="0" xfId="0" applyFont="1" applyAlignment="1">
      <alignment horizontal="left" wrapText="1"/>
    </xf>
    <xf numFmtId="0" fontId="76" fillId="0" borderId="0" xfId="0" applyFont="1" applyAlignment="1">
      <alignment horizontal="left" vertical="center" wrapText="1"/>
    </xf>
    <xf numFmtId="178" fontId="65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77" fillId="0" borderId="26" xfId="0" applyFont="1" applyBorder="1" applyAlignment="1" applyProtection="1">
      <alignment horizontal="center" vertical="center" wrapText="1"/>
      <protection locked="0"/>
    </xf>
    <xf numFmtId="0" fontId="77" fillId="0" borderId="0" xfId="0" applyFont="1" applyBorder="1" applyAlignment="1" applyProtection="1">
      <alignment horizontal="center" vertical="center" wrapText="1"/>
      <protection locked="0"/>
    </xf>
    <xf numFmtId="0" fontId="6" fillId="32" borderId="0" xfId="0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-Helpdesk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OI!A1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ROI!A1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ROI!A1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ROI!A1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5962650</xdr:colOff>
      <xdr:row>0</xdr:row>
      <xdr:rowOff>133350</xdr:rowOff>
    </xdr:from>
    <xdr:to>
      <xdr:col>3</xdr:col>
      <xdr:colOff>19050</xdr:colOff>
      <xdr:row>2</xdr:row>
      <xdr:rowOff>561975</xdr:rowOff>
    </xdr:to>
    <xdr:pic>
      <xdr:nvPicPr>
        <xdr:cNvPr id="1" name="Image 1" descr="LogoCT_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3350"/>
          <a:ext cx="2076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3733800</xdr:colOff>
      <xdr:row>17</xdr:row>
      <xdr:rowOff>76200</xdr:rowOff>
    </xdr:from>
    <xdr:to>
      <xdr:col>3</xdr:col>
      <xdr:colOff>57150</xdr:colOff>
      <xdr:row>24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7162800" y="4191000"/>
          <a:ext cx="4343400" cy="10572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plus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d'i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+33 4 97 13 87 00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  <xdr:twoCellAnchor>
    <xdr:from>
      <xdr:col>1</xdr:col>
      <xdr:colOff>9525</xdr:colOff>
      <xdr:row>16</xdr:row>
      <xdr:rowOff>38100</xdr:rowOff>
    </xdr:from>
    <xdr:to>
      <xdr:col>1</xdr:col>
      <xdr:colOff>1085850</xdr:colOff>
      <xdr:row>17</xdr:row>
      <xdr:rowOff>114300</xdr:rowOff>
    </xdr:to>
    <xdr:sp>
      <xdr:nvSpPr>
        <xdr:cNvPr id="3" name="Text Box 13">
          <a:hlinkClick r:id="rId2"/>
        </xdr:cNvPr>
        <xdr:cNvSpPr txBox="1">
          <a:spLocks noChangeArrowheads="1"/>
        </xdr:cNvSpPr>
      </xdr:nvSpPr>
      <xdr:spPr>
        <a:xfrm>
          <a:off x="771525" y="3990975"/>
          <a:ext cx="1076325" cy="23812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36000" rIns="0" bIns="3600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DEMARRER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34</xdr:row>
      <xdr:rowOff>0</xdr:rowOff>
    </xdr:from>
    <xdr:to>
      <xdr:col>4</xdr:col>
      <xdr:colOff>38100</xdr:colOff>
      <xdr:row>35</xdr:row>
      <xdr:rowOff>114300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57175" y="6267450"/>
          <a:ext cx="5172075" cy="2571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Calcul global du Retour sur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Investissement - cliquer ici</a:t>
          </a:r>
        </a:p>
      </xdr:txBody>
    </xdr:sp>
    <xdr:clientData/>
  </xdr:twoCellAnchor>
  <xdr:twoCellAnchor editAs="oneCell">
    <xdr:from>
      <xdr:col>4</xdr:col>
      <xdr:colOff>5191125</xdr:colOff>
      <xdr:row>0</xdr:row>
      <xdr:rowOff>104775</xdr:rowOff>
    </xdr:from>
    <xdr:to>
      <xdr:col>4</xdr:col>
      <xdr:colOff>7381875</xdr:colOff>
      <xdr:row>4</xdr:row>
      <xdr:rowOff>123825</xdr:rowOff>
    </xdr:to>
    <xdr:pic>
      <xdr:nvPicPr>
        <xdr:cNvPr id="2" name="Image 3" descr="LogoCT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104775"/>
          <a:ext cx="2190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3952875</xdr:colOff>
      <xdr:row>36</xdr:row>
      <xdr:rowOff>152400</xdr:rowOff>
    </xdr:from>
    <xdr:to>
      <xdr:col>4</xdr:col>
      <xdr:colOff>7258050</xdr:colOff>
      <xdr:row>44</xdr:row>
      <xdr:rowOff>76200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9344025" y="6677025"/>
          <a:ext cx="3305175" cy="12192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 plus d'informations: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EMEA: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+33 4 97 13 87 00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123825</xdr:rowOff>
    </xdr:from>
    <xdr:to>
      <xdr:col>4</xdr:col>
      <xdr:colOff>9525</xdr:colOff>
      <xdr:row>20</xdr:row>
      <xdr:rowOff>76200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00025" y="3790950"/>
          <a:ext cx="7077075" cy="2571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Calcul global du Retour sur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Investissement - cliquer ici</a:t>
          </a:r>
        </a:p>
      </xdr:txBody>
    </xdr:sp>
    <xdr:clientData/>
  </xdr:twoCellAnchor>
  <xdr:twoCellAnchor editAs="oneCell">
    <xdr:from>
      <xdr:col>4</xdr:col>
      <xdr:colOff>4067175</xdr:colOff>
      <xdr:row>0</xdr:row>
      <xdr:rowOff>76200</xdr:rowOff>
    </xdr:from>
    <xdr:to>
      <xdr:col>4</xdr:col>
      <xdr:colOff>6257925</xdr:colOff>
      <xdr:row>3</xdr:row>
      <xdr:rowOff>180975</xdr:rowOff>
    </xdr:to>
    <xdr:pic>
      <xdr:nvPicPr>
        <xdr:cNvPr id="2" name="Image 4" descr="LogoCT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0" y="76200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2895600</xdr:colOff>
      <xdr:row>21</xdr:row>
      <xdr:rowOff>152400</xdr:rowOff>
    </xdr:from>
    <xdr:to>
      <xdr:col>4</xdr:col>
      <xdr:colOff>6200775</xdr:colOff>
      <xdr:row>29</xdr:row>
      <xdr:rowOff>85725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0163175" y="4286250"/>
          <a:ext cx="3305175" cy="12287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 plus d'informations: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EMEA: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+33 4 97 13 87 00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123825</xdr:rowOff>
    </xdr:from>
    <xdr:to>
      <xdr:col>4</xdr:col>
      <xdr:colOff>9525</xdr:colOff>
      <xdr:row>21</xdr:row>
      <xdr:rowOff>76200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00025" y="3943350"/>
          <a:ext cx="6276975" cy="2571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Calcul global du Retour sur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Investissement - cliquer ici</a:t>
          </a:r>
        </a:p>
      </xdr:txBody>
    </xdr:sp>
    <xdr:clientData/>
  </xdr:twoCellAnchor>
  <xdr:twoCellAnchor editAs="oneCell">
    <xdr:from>
      <xdr:col>4</xdr:col>
      <xdr:colOff>4086225</xdr:colOff>
      <xdr:row>0</xdr:row>
      <xdr:rowOff>57150</xdr:rowOff>
    </xdr:from>
    <xdr:to>
      <xdr:col>4</xdr:col>
      <xdr:colOff>6267450</xdr:colOff>
      <xdr:row>3</xdr:row>
      <xdr:rowOff>95250</xdr:rowOff>
    </xdr:to>
    <xdr:pic>
      <xdr:nvPicPr>
        <xdr:cNvPr id="2" name="Image 4" descr="LogoCT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53700" y="57150"/>
          <a:ext cx="2181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2962275</xdr:colOff>
      <xdr:row>22</xdr:row>
      <xdr:rowOff>76200</xdr:rowOff>
    </xdr:from>
    <xdr:to>
      <xdr:col>4</xdr:col>
      <xdr:colOff>6267450</xdr:colOff>
      <xdr:row>29</xdr:row>
      <xdr:rowOff>123825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9429750" y="4362450"/>
          <a:ext cx="3305175" cy="11811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 plus d'informations: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EMEA: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+33 4 97 13 87 00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123825</xdr:rowOff>
    </xdr:from>
    <xdr:to>
      <xdr:col>4</xdr:col>
      <xdr:colOff>9525</xdr:colOff>
      <xdr:row>21</xdr:row>
      <xdr:rowOff>76200</xdr:rowOff>
    </xdr:to>
    <xdr:sp>
      <xdr:nvSpPr>
        <xdr:cNvPr id="1" name="Text Box 3">
          <a:hlinkClick r:id="rId1"/>
        </xdr:cNvPr>
        <xdr:cNvSpPr txBox="1">
          <a:spLocks noChangeArrowheads="1"/>
        </xdr:cNvSpPr>
      </xdr:nvSpPr>
      <xdr:spPr>
        <a:xfrm>
          <a:off x="200025" y="3914775"/>
          <a:ext cx="6838950" cy="2571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Calcul global du Retour sur</a:t>
          </a:r>
          <a:r>
            <a:rPr lang="en-US" cap="none" sz="11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 Investissement - cliquer ici</a:t>
          </a:r>
        </a:p>
      </xdr:txBody>
    </xdr:sp>
    <xdr:clientData/>
  </xdr:twoCellAnchor>
  <xdr:twoCellAnchor editAs="oneCell">
    <xdr:from>
      <xdr:col>4</xdr:col>
      <xdr:colOff>4105275</xdr:colOff>
      <xdr:row>0</xdr:row>
      <xdr:rowOff>0</xdr:rowOff>
    </xdr:from>
    <xdr:to>
      <xdr:col>5</xdr:col>
      <xdr:colOff>9525</xdr:colOff>
      <xdr:row>3</xdr:row>
      <xdr:rowOff>66675</xdr:rowOff>
    </xdr:to>
    <xdr:pic>
      <xdr:nvPicPr>
        <xdr:cNvPr id="2" name="Image 3" descr="LogoCT_sm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34725" y="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3067050</xdr:colOff>
      <xdr:row>22</xdr:row>
      <xdr:rowOff>95250</xdr:rowOff>
    </xdr:from>
    <xdr:to>
      <xdr:col>5</xdr:col>
      <xdr:colOff>85725</xdr:colOff>
      <xdr:row>30</xdr:row>
      <xdr:rowOff>19050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0096500" y="4352925"/>
          <a:ext cx="3305175" cy="12192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 plus d'informations: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EMEA: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+33 4 97 13 87 00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2476500</xdr:colOff>
      <xdr:row>0</xdr:row>
      <xdr:rowOff>19050</xdr:rowOff>
    </xdr:from>
    <xdr:to>
      <xdr:col>8</xdr:col>
      <xdr:colOff>4972050</xdr:colOff>
      <xdr:row>1</xdr:row>
      <xdr:rowOff>276225</xdr:rowOff>
    </xdr:to>
    <xdr:pic>
      <xdr:nvPicPr>
        <xdr:cNvPr id="1" name="Image 3" descr="LogoCT_sm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9050"/>
          <a:ext cx="2495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1876425</xdr:colOff>
      <xdr:row>32</xdr:row>
      <xdr:rowOff>0</xdr:rowOff>
    </xdr:from>
    <xdr:to>
      <xdr:col>8</xdr:col>
      <xdr:colOff>5010150</xdr:colOff>
      <xdr:row>41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9858375" y="9258300"/>
          <a:ext cx="3133725" cy="14763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Pour plus d'informations: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WWW.COOPERTEAM.COM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EMEA: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+33 4 97 13 87 00
</a:t>
          </a:r>
          <a:r>
            <a:rPr lang="en-US" cap="none" sz="1000" b="1" i="0" u="none" baseline="0">
              <a:solidFill>
                <a:srgbClr val="FFFFFF"/>
              </a:solidFill>
              <a:latin typeface="Verdana"/>
              <a:ea typeface="Verdana"/>
              <a:cs typeface="Verdana"/>
            </a:rPr>
            <a:t>sales.emea@cooperteam.com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0"/>
  <sheetViews>
    <sheetView showGridLines="0" tabSelected="1" zoomScalePageLayoutView="0" workbookViewId="0" topLeftCell="A1">
      <selection activeCell="B21" sqref="B21"/>
    </sheetView>
  </sheetViews>
  <sheetFormatPr defaultColWidth="11.421875" defaultRowHeight="12.75"/>
  <cols>
    <col min="1" max="1" width="11.421875" style="1" customWidth="1"/>
    <col min="2" max="2" width="40.00390625" style="1" customWidth="1"/>
    <col min="3" max="3" width="120.28125" style="1" customWidth="1"/>
    <col min="4" max="16384" width="11.421875" style="1" customWidth="1"/>
  </cols>
  <sheetData>
    <row r="1" ht="12.75"/>
    <row r="2" ht="12.75"/>
    <row r="3" ht="48" customHeight="1">
      <c r="B3" s="36" t="s">
        <v>86</v>
      </c>
    </row>
    <row r="5" ht="12.75">
      <c r="B5" s="1" t="s">
        <v>13</v>
      </c>
    </row>
    <row r="6" ht="25.5" customHeight="1">
      <c r="B6" s="1" t="s">
        <v>87</v>
      </c>
    </row>
    <row r="9" spans="2:3" ht="18" customHeight="1">
      <c r="B9" s="71" t="s">
        <v>88</v>
      </c>
      <c r="C9" s="71"/>
    </row>
    <row r="10" spans="2:3" ht="21.75" customHeight="1">
      <c r="B10" s="193" t="s">
        <v>14</v>
      </c>
      <c r="C10" s="73" t="s">
        <v>17</v>
      </c>
    </row>
    <row r="11" spans="2:3" ht="21.75" customHeight="1">
      <c r="B11" s="194"/>
      <c r="C11" s="74" t="s">
        <v>16</v>
      </c>
    </row>
    <row r="12" spans="2:3" ht="21.75" customHeight="1">
      <c r="B12" s="191" t="s">
        <v>18</v>
      </c>
      <c r="C12" s="73" t="s">
        <v>19</v>
      </c>
    </row>
    <row r="13" spans="2:3" ht="21.75" customHeight="1">
      <c r="B13" s="192"/>
      <c r="C13" s="142" t="s">
        <v>20</v>
      </c>
    </row>
    <row r="14" spans="2:3" ht="21.75" customHeight="1">
      <c r="B14" s="191" t="s">
        <v>97</v>
      </c>
      <c r="C14" s="73" t="s">
        <v>21</v>
      </c>
    </row>
    <row r="15" spans="2:3" ht="21.75" customHeight="1">
      <c r="B15" s="192"/>
      <c r="C15" s="74" t="s">
        <v>16</v>
      </c>
    </row>
    <row r="16" ht="12.75">
      <c r="B16" s="72"/>
    </row>
    <row r="20" ht="12.75">
      <c r="B20" s="135" t="s">
        <v>12</v>
      </c>
    </row>
  </sheetData>
  <sheetProtection password="CC43" sheet="1"/>
  <mergeCells count="3">
    <mergeCell ref="B14:B15"/>
    <mergeCell ref="B10:B11"/>
    <mergeCell ref="B12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8515625" style="1" customWidth="1"/>
    <col min="2" max="2" width="51.8515625" style="1" customWidth="1"/>
    <col min="3" max="3" width="17.00390625" style="12" bestFit="1" customWidth="1"/>
    <col min="4" max="4" width="8.140625" style="13" customWidth="1"/>
    <col min="5" max="5" width="111.140625" style="146" customWidth="1"/>
    <col min="6" max="9" width="9.140625" style="3" customWidth="1"/>
    <col min="10" max="10" width="10.28125" style="3" bestFit="1" customWidth="1"/>
    <col min="11" max="16384" width="9.140625" style="1" customWidth="1"/>
  </cols>
  <sheetData>
    <row r="1" ht="12.75"/>
    <row r="2" spans="2:15" ht="16.5" customHeight="1">
      <c r="B2" s="36" t="s">
        <v>109</v>
      </c>
      <c r="O2" s="10" t="s">
        <v>5</v>
      </c>
    </row>
    <row r="3" spans="2:15" ht="21.75" customHeight="1">
      <c r="B3" s="167" t="s">
        <v>37</v>
      </c>
      <c r="O3" s="10" t="s">
        <v>2</v>
      </c>
    </row>
    <row r="4" spans="2:15" ht="9" customHeight="1">
      <c r="B4" s="2"/>
      <c r="O4" s="10" t="s">
        <v>3</v>
      </c>
    </row>
    <row r="5" spans="2:15" ht="13.5" customHeight="1">
      <c r="B5" s="19" t="s">
        <v>38</v>
      </c>
      <c r="C5" s="141" t="s">
        <v>3</v>
      </c>
      <c r="D5" s="20"/>
      <c r="E5" s="147"/>
      <c r="O5" s="10" t="s">
        <v>4</v>
      </c>
    </row>
    <row r="6" spans="2:15" ht="6.75" customHeight="1">
      <c r="B6" s="19"/>
      <c r="C6" s="21"/>
      <c r="D6" s="20"/>
      <c r="E6" s="147"/>
      <c r="O6" s="10"/>
    </row>
    <row r="7" spans="2:5" ht="15" customHeight="1">
      <c r="B7" s="22" t="s">
        <v>39</v>
      </c>
      <c r="C7" s="23"/>
      <c r="D7" s="24"/>
      <c r="E7" s="148"/>
    </row>
    <row r="8" spans="2:15" s="3" customFormat="1" ht="12.75" customHeight="1">
      <c r="B8" s="25"/>
      <c r="C8" s="26"/>
      <c r="D8" s="20"/>
      <c r="E8" s="147"/>
      <c r="O8" s="15"/>
    </row>
    <row r="9" spans="2:5" ht="23.25" customHeight="1">
      <c r="B9" s="168" t="s">
        <v>0</v>
      </c>
      <c r="C9" s="169" t="s">
        <v>23</v>
      </c>
      <c r="D9" s="170"/>
      <c r="E9" s="171" t="s">
        <v>47</v>
      </c>
    </row>
    <row r="10" spans="2:5" ht="15" customHeight="1">
      <c r="B10" s="22" t="s">
        <v>22</v>
      </c>
      <c r="C10" s="136"/>
      <c r="D10" s="24"/>
      <c r="E10" s="149" t="s">
        <v>82</v>
      </c>
    </row>
    <row r="11" spans="2:5" ht="15" customHeight="1">
      <c r="B11" s="22" t="s">
        <v>24</v>
      </c>
      <c r="C11" s="139">
        <v>0.5</v>
      </c>
      <c r="D11" s="24"/>
      <c r="E11" s="149" t="s">
        <v>92</v>
      </c>
    </row>
    <row r="12" spans="2:5" ht="15" customHeight="1">
      <c r="B12" s="18" t="s">
        <v>25</v>
      </c>
      <c r="C12" s="56">
        <f>C10*C11*12</f>
        <v>0</v>
      </c>
      <c r="D12" s="27"/>
      <c r="E12" s="149"/>
    </row>
    <row r="13" spans="2:5" ht="15" customHeight="1">
      <c r="B13" s="18"/>
      <c r="C13" s="54"/>
      <c r="D13" s="29"/>
      <c r="E13" s="149"/>
    </row>
    <row r="14" spans="2:5" ht="15" customHeight="1">
      <c r="B14" s="22" t="s">
        <v>26</v>
      </c>
      <c r="C14" s="137">
        <v>8</v>
      </c>
      <c r="D14" s="61" t="s">
        <v>7</v>
      </c>
      <c r="E14" s="149"/>
    </row>
    <row r="15" spans="2:5" ht="15" customHeight="1">
      <c r="B15" s="18" t="s">
        <v>28</v>
      </c>
      <c r="C15" s="57">
        <f>C12*C14/60</f>
        <v>0</v>
      </c>
      <c r="D15" s="60" t="s">
        <v>27</v>
      </c>
      <c r="E15" s="149"/>
    </row>
    <row r="16" spans="2:5" ht="15" customHeight="1">
      <c r="B16" s="18"/>
      <c r="C16" s="54"/>
      <c r="D16" s="29"/>
      <c r="E16" s="149"/>
    </row>
    <row r="17" spans="2:5" ht="15" customHeight="1">
      <c r="B17" s="143" t="s">
        <v>80</v>
      </c>
      <c r="C17" s="55"/>
      <c r="D17" s="31"/>
      <c r="E17" s="150" t="s">
        <v>30</v>
      </c>
    </row>
    <row r="18" spans="2:5" ht="15" customHeight="1">
      <c r="B18" s="144" t="s">
        <v>29</v>
      </c>
      <c r="C18" s="181">
        <v>0.35</v>
      </c>
      <c r="D18" s="32"/>
      <c r="E18" s="151"/>
    </row>
    <row r="19" spans="2:5" ht="15" customHeight="1">
      <c r="B19" s="18" t="s">
        <v>40</v>
      </c>
      <c r="C19" s="57">
        <f>C12*C18</f>
        <v>0</v>
      </c>
      <c r="D19" s="30"/>
      <c r="E19" s="149"/>
    </row>
    <row r="20" spans="2:5" ht="15" customHeight="1">
      <c r="B20" s="18" t="s">
        <v>41</v>
      </c>
      <c r="C20" s="57">
        <f>C19*C14/60</f>
        <v>0</v>
      </c>
      <c r="D20" s="60" t="s">
        <v>27</v>
      </c>
      <c r="E20" s="152" t="s">
        <v>98</v>
      </c>
    </row>
    <row r="21" spans="2:5" ht="12" customHeight="1">
      <c r="B21" s="18"/>
      <c r="C21" s="54"/>
      <c r="D21" s="29"/>
      <c r="E21" s="149"/>
    </row>
    <row r="22" spans="2:5" ht="15" customHeight="1">
      <c r="B22" s="143" t="s">
        <v>31</v>
      </c>
      <c r="C22" s="55"/>
      <c r="D22" s="31"/>
      <c r="E22" s="195" t="s">
        <v>33</v>
      </c>
    </row>
    <row r="23" spans="2:5" ht="15" customHeight="1">
      <c r="B23" s="145" t="s">
        <v>32</v>
      </c>
      <c r="C23" s="182">
        <v>0.15</v>
      </c>
      <c r="D23" s="33"/>
      <c r="E23" s="195"/>
    </row>
    <row r="24" spans="2:5" ht="15" customHeight="1">
      <c r="B24" s="172" t="s">
        <v>34</v>
      </c>
      <c r="C24" s="57">
        <f>C12-C19</f>
        <v>0</v>
      </c>
      <c r="D24" s="30"/>
      <c r="E24" s="149" t="s">
        <v>35</v>
      </c>
    </row>
    <row r="25" spans="2:5" ht="15" customHeight="1">
      <c r="B25" s="18" t="s">
        <v>41</v>
      </c>
      <c r="C25" s="57">
        <f>C24*C14*C23/60</f>
        <v>0</v>
      </c>
      <c r="D25" s="60" t="s">
        <v>27</v>
      </c>
      <c r="E25" s="149"/>
    </row>
    <row r="26" spans="2:5" ht="13.5" customHeight="1">
      <c r="B26" s="18"/>
      <c r="C26" s="57"/>
      <c r="D26" s="29"/>
      <c r="E26" s="149"/>
    </row>
    <row r="27" spans="2:5" ht="15" customHeight="1">
      <c r="B27" s="18" t="s">
        <v>42</v>
      </c>
      <c r="C27" s="57">
        <f>C25+C20</f>
        <v>0</v>
      </c>
      <c r="D27" s="60" t="s">
        <v>27</v>
      </c>
      <c r="E27" s="149"/>
    </row>
    <row r="28" spans="2:10" ht="15" customHeight="1">
      <c r="B28" s="22" t="s">
        <v>43</v>
      </c>
      <c r="C28" s="136"/>
      <c r="D28" s="34" t="str">
        <f>C5</f>
        <v>€</v>
      </c>
      <c r="E28" s="149"/>
      <c r="J28" s="4"/>
    </row>
    <row r="29" spans="2:5" ht="15" customHeight="1">
      <c r="B29" s="18"/>
      <c r="C29" s="57"/>
      <c r="D29" s="35"/>
      <c r="E29" s="149"/>
    </row>
    <row r="30" spans="2:5" ht="15" customHeight="1">
      <c r="B30" s="18" t="s">
        <v>93</v>
      </c>
      <c r="C30" s="57">
        <f>C27</f>
        <v>0</v>
      </c>
      <c r="D30" s="60" t="s">
        <v>27</v>
      </c>
      <c r="E30" s="149" t="s">
        <v>36</v>
      </c>
    </row>
    <row r="31" spans="2:5" ht="15" customHeight="1">
      <c r="B31" s="22" t="s">
        <v>44</v>
      </c>
      <c r="C31" s="136"/>
      <c r="D31" s="34" t="str">
        <f>C5</f>
        <v>€</v>
      </c>
      <c r="E31" s="152" t="s">
        <v>81</v>
      </c>
    </row>
    <row r="32" spans="2:5" ht="15" customHeight="1">
      <c r="B32" s="18"/>
      <c r="C32" s="28" t="s">
        <v>6</v>
      </c>
      <c r="D32" s="29"/>
      <c r="E32" s="149"/>
    </row>
    <row r="33" spans="2:5" ht="15" customHeight="1">
      <c r="B33" s="157" t="s">
        <v>45</v>
      </c>
      <c r="C33" s="52">
        <f>C27*C28+C30*C31</f>
        <v>0</v>
      </c>
      <c r="D33" s="53" t="str">
        <f>C5</f>
        <v>€</v>
      </c>
      <c r="E33" s="149"/>
    </row>
    <row r="34" ht="6.75" customHeight="1">
      <c r="E34" s="149"/>
    </row>
    <row r="35" ht="11.25" customHeight="1"/>
    <row r="36" ht="9" customHeight="1"/>
  </sheetData>
  <sheetProtection password="CC43" sheet="1"/>
  <mergeCells count="1">
    <mergeCell ref="E22:E23"/>
  </mergeCells>
  <dataValidations count="1">
    <dataValidation type="list" allowBlank="1" showInputMessage="1" showErrorMessage="1" sqref="C5">
      <formula1>$O$2:$O$5</formula1>
    </dataValidation>
  </dataValidations>
  <printOptions/>
  <pageMargins left="0.787401575" right="0.787401575" top="0.984251969" bottom="0.984251969" header="0.5" footer="0.5"/>
  <pageSetup fitToHeight="1" fitToWidth="1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4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5" customWidth="1"/>
    <col min="2" max="2" width="85.140625" style="5" customWidth="1"/>
    <col min="3" max="3" width="11.7109375" style="11" customWidth="1"/>
    <col min="4" max="4" width="9.140625" style="11" customWidth="1"/>
    <col min="5" max="5" width="94.28125" style="5" customWidth="1"/>
    <col min="6" max="9" width="9.140625" style="5" customWidth="1"/>
    <col min="10" max="10" width="10.28125" style="5" bestFit="1" customWidth="1"/>
    <col min="11" max="16384" width="9.140625" style="5" customWidth="1"/>
  </cols>
  <sheetData>
    <row r="1" ht="12.75"/>
    <row r="2" ht="17.25" customHeight="1">
      <c r="B2" s="36" t="s">
        <v>109</v>
      </c>
    </row>
    <row r="3" spans="2:15" s="1" customFormat="1" ht="21.75" customHeight="1">
      <c r="B3" s="196" t="s">
        <v>79</v>
      </c>
      <c r="C3" s="196"/>
      <c r="D3" s="196"/>
      <c r="E3" s="196"/>
      <c r="F3" s="3"/>
      <c r="G3" s="3"/>
      <c r="H3" s="3"/>
      <c r="I3" s="3"/>
      <c r="J3" s="3"/>
      <c r="O3" s="10" t="s">
        <v>2</v>
      </c>
    </row>
    <row r="4" spans="2:15" s="1" customFormat="1" ht="19.5" customHeight="1">
      <c r="B4" s="196"/>
      <c r="C4" s="196"/>
      <c r="D4" s="196"/>
      <c r="E4" s="196"/>
      <c r="F4" s="3"/>
      <c r="G4" s="3"/>
      <c r="H4" s="3"/>
      <c r="I4" s="3"/>
      <c r="J4" s="3"/>
      <c r="O4" s="10" t="s">
        <v>3</v>
      </c>
    </row>
    <row r="5" spans="2:15" s="1" customFormat="1" ht="18" customHeight="1">
      <c r="B5" s="22" t="s">
        <v>46</v>
      </c>
      <c r="C5" s="23"/>
      <c r="D5" s="24"/>
      <c r="E5" s="37"/>
      <c r="F5" s="3"/>
      <c r="G5" s="3"/>
      <c r="H5" s="3"/>
      <c r="I5" s="3"/>
      <c r="J5" s="3"/>
      <c r="O5" s="10" t="s">
        <v>4</v>
      </c>
    </row>
    <row r="6" spans="2:5" ht="11.25" customHeight="1">
      <c r="B6" s="38"/>
      <c r="C6" s="39"/>
      <c r="D6" s="39"/>
      <c r="E6" s="16"/>
    </row>
    <row r="7" spans="2:10" s="1" customFormat="1" ht="18" customHeight="1">
      <c r="B7" s="168" t="s">
        <v>0</v>
      </c>
      <c r="C7" s="169" t="s">
        <v>23</v>
      </c>
      <c r="D7" s="170"/>
      <c r="E7" s="171" t="s">
        <v>47</v>
      </c>
      <c r="F7" s="3"/>
      <c r="G7" s="3"/>
      <c r="H7" s="3"/>
      <c r="I7" s="3"/>
      <c r="J7" s="3"/>
    </row>
    <row r="8" spans="2:6" ht="15.75" customHeight="1">
      <c r="B8" s="58" t="s">
        <v>49</v>
      </c>
      <c r="C8" s="40"/>
      <c r="D8" s="154"/>
      <c r="F8" s="6"/>
    </row>
    <row r="9" spans="2:5" ht="15.75" customHeight="1">
      <c r="B9" s="16" t="s">
        <v>22</v>
      </c>
      <c r="C9" s="42">
        <f>'1-Helpdesk'!C10</f>
        <v>0</v>
      </c>
      <c r="D9" s="155"/>
      <c r="E9" s="51"/>
    </row>
    <row r="10" spans="2:5" ht="15.75" customHeight="1">
      <c r="B10" s="16"/>
      <c r="C10" s="39"/>
      <c r="D10" s="60"/>
      <c r="E10" s="46"/>
    </row>
    <row r="11" spans="2:5" ht="15.75" customHeight="1">
      <c r="B11" s="43" t="s">
        <v>89</v>
      </c>
      <c r="C11" s="138"/>
      <c r="D11" s="61" t="s">
        <v>7</v>
      </c>
      <c r="E11" s="46"/>
    </row>
    <row r="12" spans="2:5" ht="15.75" customHeight="1">
      <c r="B12" s="16" t="s">
        <v>99</v>
      </c>
      <c r="C12" s="39">
        <f>C11*C9/60</f>
        <v>0</v>
      </c>
      <c r="D12" s="60" t="s">
        <v>27</v>
      </c>
      <c r="E12" s="46"/>
    </row>
    <row r="13" spans="2:5" ht="15.75" customHeight="1">
      <c r="B13" s="16"/>
      <c r="C13" s="39"/>
      <c r="D13" s="60"/>
      <c r="E13" s="46"/>
    </row>
    <row r="14" spans="2:5" ht="15.75" customHeight="1">
      <c r="B14" s="67" t="s">
        <v>50</v>
      </c>
      <c r="C14" s="183">
        <v>0.25</v>
      </c>
      <c r="D14" s="156"/>
      <c r="E14" s="197" t="s">
        <v>94</v>
      </c>
    </row>
    <row r="15" spans="2:5" ht="15.75" customHeight="1">
      <c r="B15" s="16" t="s">
        <v>51</v>
      </c>
      <c r="C15" s="39">
        <f>C12*C14</f>
        <v>0</v>
      </c>
      <c r="D15" s="60" t="s">
        <v>27</v>
      </c>
      <c r="E15" s="197"/>
    </row>
    <row r="16" spans="2:5" ht="15.75" customHeight="1">
      <c r="B16" s="22" t="s">
        <v>15</v>
      </c>
      <c r="C16" s="138">
        <f>'1-Helpdesk'!C28</f>
        <v>0</v>
      </c>
      <c r="D16" s="34" t="str">
        <f>'1-Helpdesk'!C5</f>
        <v>€</v>
      </c>
      <c r="E16" s="197"/>
    </row>
    <row r="17" spans="2:10" s="8" customFormat="1" ht="12.75">
      <c r="B17" s="17"/>
      <c r="C17" s="47"/>
      <c r="D17" s="62"/>
      <c r="E17" s="50"/>
      <c r="J17" s="9"/>
    </row>
    <row r="18" spans="2:5" ht="15.75" customHeight="1">
      <c r="B18" s="157" t="s">
        <v>45</v>
      </c>
      <c r="C18" s="52">
        <f>C15*C16</f>
        <v>0</v>
      </c>
      <c r="D18" s="69" t="str">
        <f>'1-Helpdesk'!C5</f>
        <v>€</v>
      </c>
      <c r="E18" s="46"/>
    </row>
    <row r="19" spans="4:5" ht="12.75">
      <c r="D19" s="70"/>
      <c r="E19" s="7"/>
    </row>
    <row r="20" spans="4:5" ht="11.25" customHeight="1">
      <c r="D20" s="70"/>
      <c r="E20" s="7"/>
    </row>
    <row r="21" ht="12.75">
      <c r="E21" s="7"/>
    </row>
    <row r="22" ht="12.75">
      <c r="E22" s="7"/>
    </row>
    <row r="23" ht="12.75">
      <c r="E23" s="7"/>
    </row>
    <row r="24" ht="12.75">
      <c r="E24" s="7"/>
    </row>
  </sheetData>
  <sheetProtection password="CC43" sheet="1"/>
  <mergeCells count="2">
    <mergeCell ref="B3:E4"/>
    <mergeCell ref="E14:E16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5" customWidth="1"/>
    <col min="2" max="2" width="74.00390625" style="5" customWidth="1"/>
    <col min="3" max="3" width="11.7109375" style="11" customWidth="1"/>
    <col min="4" max="4" width="8.28125" style="11" customWidth="1"/>
    <col min="5" max="5" width="94.28125" style="5" customWidth="1"/>
    <col min="6" max="9" width="9.140625" style="5" customWidth="1"/>
    <col min="10" max="10" width="10.28125" style="5" bestFit="1" customWidth="1"/>
    <col min="11" max="16384" width="9.140625" style="5" customWidth="1"/>
  </cols>
  <sheetData>
    <row r="1" ht="12.75"/>
    <row r="2" ht="20.25" customHeight="1">
      <c r="B2" s="36" t="s">
        <v>109</v>
      </c>
    </row>
    <row r="3" spans="2:15" s="1" customFormat="1" ht="24.75" customHeight="1">
      <c r="B3" s="198" t="s">
        <v>78</v>
      </c>
      <c r="C3" s="198"/>
      <c r="D3" s="198"/>
      <c r="E3" s="198"/>
      <c r="F3" s="3"/>
      <c r="G3" s="3"/>
      <c r="H3" s="3"/>
      <c r="I3" s="3"/>
      <c r="J3" s="3"/>
      <c r="O3" s="10" t="s">
        <v>2</v>
      </c>
    </row>
    <row r="4" spans="2:15" s="1" customFormat="1" ht="9.75" customHeight="1">
      <c r="B4" s="198"/>
      <c r="C4" s="198"/>
      <c r="D4" s="198"/>
      <c r="E4" s="198"/>
      <c r="F4" s="3"/>
      <c r="G4" s="3"/>
      <c r="H4" s="3"/>
      <c r="I4" s="3"/>
      <c r="J4" s="3"/>
      <c r="O4" s="10" t="s">
        <v>3</v>
      </c>
    </row>
    <row r="5" spans="2:15" s="1" customFormat="1" ht="18" customHeight="1">
      <c r="B5" s="22" t="s">
        <v>46</v>
      </c>
      <c r="C5" s="23"/>
      <c r="D5" s="24"/>
      <c r="E5" s="37"/>
      <c r="F5" s="3"/>
      <c r="G5" s="3"/>
      <c r="H5" s="3"/>
      <c r="I5" s="3"/>
      <c r="J5" s="3"/>
      <c r="O5" s="10" t="s">
        <v>4</v>
      </c>
    </row>
    <row r="6" spans="2:5" ht="11.25" customHeight="1">
      <c r="B6" s="38"/>
      <c r="C6" s="39"/>
      <c r="D6" s="39"/>
      <c r="E6" s="16"/>
    </row>
    <row r="7" spans="2:10" s="1" customFormat="1" ht="18" customHeight="1">
      <c r="B7" s="168" t="s">
        <v>0</v>
      </c>
      <c r="C7" s="169" t="s">
        <v>23</v>
      </c>
      <c r="D7" s="170"/>
      <c r="E7" s="171" t="s">
        <v>47</v>
      </c>
      <c r="F7" s="3"/>
      <c r="G7" s="3"/>
      <c r="H7" s="3"/>
      <c r="I7" s="3"/>
      <c r="J7" s="3"/>
    </row>
    <row r="8" spans="2:6" ht="15.75" customHeight="1">
      <c r="B8" s="58" t="s">
        <v>48</v>
      </c>
      <c r="C8" s="40"/>
      <c r="D8" s="41"/>
      <c r="E8" s="48"/>
      <c r="F8" s="6"/>
    </row>
    <row r="9" spans="2:5" ht="15.75" customHeight="1">
      <c r="B9" s="43" t="s">
        <v>52</v>
      </c>
      <c r="C9" s="138"/>
      <c r="D9" s="45"/>
      <c r="E9" s="49"/>
    </row>
    <row r="10" spans="2:5" ht="15.75" customHeight="1">
      <c r="B10" s="16"/>
      <c r="C10" s="39"/>
      <c r="D10" s="39"/>
      <c r="E10" s="46"/>
    </row>
    <row r="11" spans="2:5" ht="15.75" customHeight="1">
      <c r="B11" s="43" t="s">
        <v>53</v>
      </c>
      <c r="C11" s="138">
        <v>100</v>
      </c>
      <c r="D11" s="61" t="s">
        <v>7</v>
      </c>
      <c r="E11" s="46"/>
    </row>
    <row r="12" spans="2:5" ht="15.75" customHeight="1">
      <c r="B12" s="16" t="s">
        <v>54</v>
      </c>
      <c r="C12" s="39">
        <f>C11*C9/60</f>
        <v>0</v>
      </c>
      <c r="D12" s="60" t="s">
        <v>27</v>
      </c>
      <c r="E12" s="46"/>
    </row>
    <row r="13" spans="2:5" ht="15.75" customHeight="1">
      <c r="B13" s="46"/>
      <c r="C13" s="39"/>
      <c r="D13" s="39"/>
      <c r="E13" s="46"/>
    </row>
    <row r="14" spans="2:5" ht="15.75" customHeight="1">
      <c r="B14" s="67" t="s">
        <v>55</v>
      </c>
      <c r="C14" s="183">
        <v>0.9</v>
      </c>
      <c r="D14" s="47"/>
      <c r="E14" s="66" t="s">
        <v>56</v>
      </c>
    </row>
    <row r="15" spans="2:5" ht="15.75" customHeight="1">
      <c r="B15" s="16" t="s">
        <v>57</v>
      </c>
      <c r="C15" s="39">
        <f>C12*C14</f>
        <v>0</v>
      </c>
      <c r="D15" s="44"/>
      <c r="E15" s="46"/>
    </row>
    <row r="16" spans="2:5" ht="15.75" customHeight="1">
      <c r="B16" s="16"/>
      <c r="C16" s="39"/>
      <c r="D16" s="39"/>
      <c r="E16" s="46"/>
    </row>
    <row r="17" spans="2:5" ht="15.75" customHeight="1">
      <c r="B17" s="22" t="s">
        <v>15</v>
      </c>
      <c r="C17" s="138">
        <f>'2-Administration'!C16</f>
        <v>0</v>
      </c>
      <c r="D17" s="34" t="str">
        <f>'1-Helpdesk'!C5</f>
        <v>€</v>
      </c>
      <c r="E17" s="46"/>
    </row>
    <row r="18" spans="2:10" s="8" customFormat="1" ht="12.75">
      <c r="B18" s="17"/>
      <c r="C18" s="47"/>
      <c r="D18" s="62"/>
      <c r="E18" s="50"/>
      <c r="J18" s="9"/>
    </row>
    <row r="19" spans="2:5" ht="15.75" customHeight="1">
      <c r="B19" s="157" t="s">
        <v>45</v>
      </c>
      <c r="C19" s="52">
        <f>C15*C17</f>
        <v>0</v>
      </c>
      <c r="D19" s="69" t="str">
        <f>'1-Helpdesk'!C5</f>
        <v>€</v>
      </c>
      <c r="E19" s="46"/>
    </row>
    <row r="20" spans="4:5" ht="12.75">
      <c r="D20" s="70"/>
      <c r="E20" s="7"/>
    </row>
    <row r="21" ht="11.25" customHeight="1">
      <c r="E21" s="7"/>
    </row>
    <row r="22" ht="12.75">
      <c r="E22" s="7"/>
    </row>
    <row r="23" ht="12.75">
      <c r="E23" s="7"/>
    </row>
    <row r="24" ht="12.75">
      <c r="E24" s="7"/>
    </row>
    <row r="25" ht="12.75">
      <c r="E25" s="7"/>
    </row>
  </sheetData>
  <sheetProtection password="CC43" sheet="1"/>
  <mergeCells count="1">
    <mergeCell ref="B3:E4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75" r:id="rId2"/>
  <ignoredErrors>
    <ignoredError sqref="C1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5" customWidth="1"/>
    <col min="2" max="2" width="82.57421875" style="5" customWidth="1"/>
    <col min="3" max="3" width="11.7109375" style="11" customWidth="1"/>
    <col min="4" max="4" width="8.140625" style="11" customWidth="1"/>
    <col min="5" max="5" width="94.28125" style="5" customWidth="1"/>
    <col min="6" max="9" width="9.140625" style="5" customWidth="1"/>
    <col min="10" max="10" width="10.28125" style="5" bestFit="1" customWidth="1"/>
    <col min="11" max="16384" width="9.140625" style="5" customWidth="1"/>
  </cols>
  <sheetData>
    <row r="1" ht="12.75"/>
    <row r="2" ht="17.25" customHeight="1">
      <c r="B2" s="36" t="s">
        <v>109</v>
      </c>
    </row>
    <row r="3" spans="2:15" s="1" customFormat="1" ht="25.5" customHeight="1">
      <c r="B3" s="199" t="s">
        <v>90</v>
      </c>
      <c r="C3" s="199"/>
      <c r="D3" s="199"/>
      <c r="E3" s="199"/>
      <c r="F3" s="3"/>
      <c r="G3" s="3"/>
      <c r="H3" s="3"/>
      <c r="I3" s="3"/>
      <c r="J3" s="3"/>
      <c r="O3" s="10" t="s">
        <v>2</v>
      </c>
    </row>
    <row r="4" spans="2:15" s="1" customFormat="1" ht="9.75" customHeight="1">
      <c r="B4" s="199"/>
      <c r="C4" s="199"/>
      <c r="D4" s="199"/>
      <c r="E4" s="199"/>
      <c r="F4" s="3"/>
      <c r="G4" s="3"/>
      <c r="H4" s="3"/>
      <c r="I4" s="3"/>
      <c r="J4" s="3"/>
      <c r="O4" s="10" t="s">
        <v>3</v>
      </c>
    </row>
    <row r="5" spans="2:15" s="1" customFormat="1" ht="18" customHeight="1">
      <c r="B5" s="22" t="s">
        <v>46</v>
      </c>
      <c r="C5" s="23"/>
      <c r="D5" s="24"/>
      <c r="E5" s="37"/>
      <c r="F5" s="3"/>
      <c r="G5" s="3"/>
      <c r="H5" s="3"/>
      <c r="I5" s="3"/>
      <c r="J5" s="3"/>
      <c r="O5" s="10" t="s">
        <v>4</v>
      </c>
    </row>
    <row r="6" spans="2:5" ht="11.25" customHeight="1">
      <c r="B6" s="38"/>
      <c r="C6" s="39"/>
      <c r="D6" s="39"/>
      <c r="E6" s="16"/>
    </row>
    <row r="7" spans="2:10" s="1" customFormat="1" ht="18" customHeight="1">
      <c r="B7" s="173" t="s">
        <v>0</v>
      </c>
      <c r="C7" s="174" t="s">
        <v>23</v>
      </c>
      <c r="D7" s="175"/>
      <c r="E7" s="153" t="s">
        <v>47</v>
      </c>
      <c r="F7" s="3"/>
      <c r="G7" s="3"/>
      <c r="H7" s="3"/>
      <c r="I7" s="3"/>
      <c r="J7" s="3"/>
    </row>
    <row r="8" spans="2:6" ht="15.75" customHeight="1">
      <c r="B8" s="58" t="s">
        <v>91</v>
      </c>
      <c r="C8" s="40"/>
      <c r="D8" s="41"/>
      <c r="E8" s="48"/>
      <c r="F8" s="6"/>
    </row>
    <row r="9" spans="2:5" ht="15.75" customHeight="1">
      <c r="B9" s="43" t="s">
        <v>83</v>
      </c>
      <c r="C9" s="138"/>
      <c r="D9" s="59"/>
      <c r="E9" s="49"/>
    </row>
    <row r="10" spans="2:5" ht="15.75" customHeight="1">
      <c r="B10" s="16"/>
      <c r="C10" s="176"/>
      <c r="D10" s="60"/>
      <c r="E10" s="46"/>
    </row>
    <row r="11" spans="2:5" ht="15.75" customHeight="1">
      <c r="B11" s="43" t="s">
        <v>58</v>
      </c>
      <c r="C11" s="138">
        <v>100</v>
      </c>
      <c r="D11" s="61" t="s">
        <v>7</v>
      </c>
      <c r="E11" s="46"/>
    </row>
    <row r="12" spans="2:5" ht="15.75" customHeight="1">
      <c r="B12" s="16" t="s">
        <v>59</v>
      </c>
      <c r="C12" s="179">
        <f>C11*C9/60</f>
        <v>0</v>
      </c>
      <c r="D12" s="60" t="s">
        <v>27</v>
      </c>
      <c r="E12" s="46"/>
    </row>
    <row r="13" spans="2:5" ht="15.75" customHeight="1">
      <c r="B13" s="46"/>
      <c r="C13" s="176"/>
      <c r="D13" s="60"/>
      <c r="E13" s="158" t="s">
        <v>84</v>
      </c>
    </row>
    <row r="14" spans="2:5" ht="15.75" customHeight="1">
      <c r="B14" s="67" t="s">
        <v>60</v>
      </c>
      <c r="C14" s="177">
        <v>1</v>
      </c>
      <c r="D14" s="68" t="s">
        <v>8</v>
      </c>
      <c r="E14" s="159" t="s">
        <v>95</v>
      </c>
    </row>
    <row r="15" spans="2:5" ht="15.75" customHeight="1">
      <c r="B15" s="16" t="s">
        <v>61</v>
      </c>
      <c r="C15" s="179">
        <f>(C11-C14)*C9/60</f>
        <v>0</v>
      </c>
      <c r="D15" s="60" t="s">
        <v>27</v>
      </c>
      <c r="E15" s="46"/>
    </row>
    <row r="16" spans="2:5" ht="15.75" customHeight="1">
      <c r="B16" s="16"/>
      <c r="C16" s="176"/>
      <c r="D16" s="39"/>
      <c r="E16" s="46"/>
    </row>
    <row r="17" spans="2:5" ht="15.75" customHeight="1">
      <c r="B17" s="22" t="s">
        <v>62</v>
      </c>
      <c r="C17" s="138">
        <f>'3-Création Nouveaux Comptes'!C17</f>
        <v>0</v>
      </c>
      <c r="D17" s="63" t="str">
        <f>'1-Helpdesk'!C5</f>
        <v>€</v>
      </c>
      <c r="E17" s="46"/>
    </row>
    <row r="18" spans="2:10" s="8" customFormat="1" ht="12.75">
      <c r="B18" s="17"/>
      <c r="C18" s="178"/>
      <c r="D18" s="64"/>
      <c r="E18" s="50"/>
      <c r="J18" s="9"/>
    </row>
    <row r="19" spans="2:5" ht="15.75" customHeight="1">
      <c r="B19" s="157" t="s">
        <v>45</v>
      </c>
      <c r="C19" s="180">
        <f>C15*C17</f>
        <v>0</v>
      </c>
      <c r="D19" s="65" t="str">
        <f>'1-Helpdesk'!C5</f>
        <v>€</v>
      </c>
      <c r="E19" s="46"/>
    </row>
    <row r="20" ht="12.75">
      <c r="E20" s="7"/>
    </row>
    <row r="21" ht="11.25" customHeight="1">
      <c r="E21" s="7"/>
    </row>
    <row r="22" ht="12.75">
      <c r="E22" s="7"/>
    </row>
    <row r="23" ht="12.75">
      <c r="E23" s="7"/>
    </row>
    <row r="24" ht="12.75">
      <c r="E24" s="7"/>
    </row>
    <row r="25" ht="12.75">
      <c r="E25" s="7"/>
    </row>
  </sheetData>
  <sheetProtection password="CC43" sheet="1"/>
  <mergeCells count="1">
    <mergeCell ref="B3:E4"/>
  </mergeCells>
  <printOptions/>
  <pageMargins left="0.787401575" right="0.787401575" top="0.984251969" bottom="0.984251969" header="0.5" footer="0.5"/>
  <pageSetup fitToHeight="1" fitToWidth="1" horizontalDpi="300" verticalDpi="300" orientation="landscape" paperSize="9" scale="68" r:id="rId2"/>
  <ignoredErrors>
    <ignoredError sqref="C17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showGridLines="0" zoomScale="89" zoomScaleNormal="89" zoomScalePageLayoutView="0" workbookViewId="0" topLeftCell="A1">
      <selection activeCell="A1" sqref="A1:IV16384"/>
    </sheetView>
  </sheetViews>
  <sheetFormatPr defaultColWidth="11.421875" defaultRowHeight="12.75"/>
  <cols>
    <col min="1" max="1" width="2.00390625" style="18" customWidth="1"/>
    <col min="2" max="2" width="21.8515625" style="18" customWidth="1"/>
    <col min="3" max="3" width="38.7109375" style="18" customWidth="1"/>
    <col min="4" max="4" width="18.8515625" style="18" customWidth="1"/>
    <col min="5" max="5" width="3.28125" style="101" customWidth="1"/>
    <col min="6" max="6" width="22.7109375" style="103" customWidth="1"/>
    <col min="7" max="7" width="3.00390625" style="101" customWidth="1"/>
    <col min="8" max="8" width="9.28125" style="101" customWidth="1"/>
    <col min="9" max="9" width="75.140625" style="102" customWidth="1"/>
    <col min="10" max="16384" width="11.421875" style="18" customWidth="1"/>
  </cols>
  <sheetData>
    <row r="1" spans="2:19" ht="51" customHeight="1">
      <c r="B1" s="134" t="str">
        <f>CONCATENATE("Desktop Manager ROI pour ",'1-Helpdesk'!C10," utilisateurs")</f>
        <v>Desktop Manager ROI pour  utilisateurs</v>
      </c>
      <c r="C1" s="99"/>
      <c r="D1" s="99"/>
      <c r="E1" s="29"/>
      <c r="F1" s="28"/>
      <c r="G1" s="29"/>
      <c r="H1" s="29"/>
      <c r="I1" s="14"/>
      <c r="J1" s="25"/>
      <c r="K1" s="25"/>
      <c r="L1" s="25"/>
      <c r="M1" s="25"/>
      <c r="N1" s="25"/>
      <c r="S1" s="100" t="s">
        <v>5</v>
      </c>
    </row>
    <row r="2" spans="2:19" ht="30" customHeight="1">
      <c r="B2" s="166" t="s">
        <v>63</v>
      </c>
      <c r="C2" s="99"/>
      <c r="D2" s="99"/>
      <c r="E2" s="29"/>
      <c r="F2" s="28"/>
      <c r="G2" s="29"/>
      <c r="H2" s="29"/>
      <c r="I2" s="14"/>
      <c r="J2" s="25"/>
      <c r="K2" s="25"/>
      <c r="L2" s="25"/>
      <c r="M2" s="25"/>
      <c r="N2" s="25"/>
      <c r="S2" s="100" t="s">
        <v>2</v>
      </c>
    </row>
    <row r="3" spans="2:19" ht="25.5" customHeight="1">
      <c r="B3" s="99" t="s">
        <v>96</v>
      </c>
      <c r="C3" s="99"/>
      <c r="D3" s="99"/>
      <c r="E3" s="29"/>
      <c r="F3" s="28"/>
      <c r="G3" s="29"/>
      <c r="H3" s="29"/>
      <c r="I3" s="14"/>
      <c r="J3" s="25"/>
      <c r="K3" s="25"/>
      <c r="L3" s="25"/>
      <c r="M3" s="25"/>
      <c r="N3" s="25"/>
      <c r="S3" s="100"/>
    </row>
    <row r="4" spans="2:19" ht="18.75" customHeight="1">
      <c r="B4" s="18" t="s">
        <v>64</v>
      </c>
      <c r="C4" s="99"/>
      <c r="E4" s="29"/>
      <c r="F4" s="18" t="str">
        <f>CONCATENATE('1-Helpdesk'!B28," : ",'1-Helpdesk'!C28," ",'1-Helpdesk'!D28)</f>
        <v>Coût horaire moyen de l'équipe de Support/Helpdesk :  €</v>
      </c>
      <c r="G4" s="29"/>
      <c r="H4" s="29"/>
      <c r="I4" s="14"/>
      <c r="J4" s="25"/>
      <c r="K4" s="25"/>
      <c r="L4" s="25"/>
      <c r="M4" s="25"/>
      <c r="N4" s="25"/>
      <c r="S4" s="100"/>
    </row>
    <row r="5" ht="18.75" customHeight="1">
      <c r="F5" s="18" t="str">
        <f>CONCATENATE('2-Administration'!B16," :",'2-Administration'!C16," ",'2-Administration'!D16)</f>
        <v>Coût horaire moyen de l'équipe d'administration :0 €</v>
      </c>
    </row>
    <row r="6" spans="3:19" ht="18.75" customHeight="1">
      <c r="C6" s="99"/>
      <c r="E6" s="29"/>
      <c r="F6" s="125" t="str">
        <f>CONCATENATE('1-Helpdesk'!B31," : ",'1-Helpdesk'!C31," ",'1-Helpdesk'!D31)</f>
        <v>Coût horaire moyen des utilisateurs :  €</v>
      </c>
      <c r="G6" s="126"/>
      <c r="H6" s="126"/>
      <c r="I6" s="127"/>
      <c r="J6" s="25"/>
      <c r="K6" s="25"/>
      <c r="L6" s="25"/>
      <c r="M6" s="25"/>
      <c r="N6" s="25"/>
      <c r="S6" s="100"/>
    </row>
    <row r="7" ht="28.5" customHeight="1"/>
    <row r="8" spans="2:9" ht="32.25" customHeight="1">
      <c r="B8" s="104" t="s">
        <v>0</v>
      </c>
      <c r="C8" s="206" t="s">
        <v>65</v>
      </c>
      <c r="D8" s="206"/>
      <c r="E8" s="105"/>
      <c r="F8" s="106" t="s">
        <v>85</v>
      </c>
      <c r="G8" s="105"/>
      <c r="H8" s="105" t="s">
        <v>9</v>
      </c>
      <c r="I8" s="105" t="s">
        <v>47</v>
      </c>
    </row>
    <row r="9" spans="2:9" ht="32.25" customHeight="1">
      <c r="B9" s="202" t="s">
        <v>1</v>
      </c>
      <c r="C9" s="121" t="s">
        <v>66</v>
      </c>
      <c r="D9" s="107">
        <f>'1-Helpdesk'!C15*'1-Helpdesk'!C28</f>
        <v>0</v>
      </c>
      <c r="E9" s="108" t="str">
        <f>'1-Helpdesk'!C5</f>
        <v>€</v>
      </c>
      <c r="F9" s="109">
        <f>'1-Helpdesk'!C28*'1-Helpdesk'!C27</f>
        <v>0</v>
      </c>
      <c r="G9" s="108" t="str">
        <f>'1-Helpdesk'!C5</f>
        <v>€</v>
      </c>
      <c r="H9" s="110" t="str">
        <f>IF(AND(D9&gt;0,F9&gt;0),F9/D9," ")</f>
        <v> </v>
      </c>
      <c r="I9" s="123" t="str">
        <f>IF(F9&gt;0,CONCATENATE("résultant d'un gain en productivité pour le Helpdesk de ",'1-Helpdesk'!C27," heures sur le support Lotus Notes ")," ")</f>
        <v> </v>
      </c>
    </row>
    <row r="10" spans="2:9" ht="30.75" customHeight="1">
      <c r="B10" s="203"/>
      <c r="C10" s="128" t="s">
        <v>67</v>
      </c>
      <c r="D10" s="129">
        <f>'1-Helpdesk'!C15*'1-Helpdesk'!C31</f>
        <v>0</v>
      </c>
      <c r="E10" s="130" t="str">
        <f>'1-Helpdesk'!C5</f>
        <v>€</v>
      </c>
      <c r="F10" s="131">
        <f>'1-Helpdesk'!C31*'1-Helpdesk'!C30</f>
        <v>0</v>
      </c>
      <c r="G10" s="130" t="str">
        <f>'1-Helpdesk'!C5</f>
        <v>€</v>
      </c>
      <c r="H10" s="132" t="str">
        <f>IF(AND(D10&gt;0,F10&gt;0),F10/D10," ")</f>
        <v> </v>
      </c>
      <c r="I10" s="133" t="str">
        <f>IF(F10&gt;0,CONCATENATE("résultant d'un gain en productivité de ",'1-Helpdesk'!C27," heures pour l'ensemble des utilisateurs Lotus Notes")," ")</f>
        <v> </v>
      </c>
    </row>
    <row r="11" spans="2:10" ht="30" customHeight="1">
      <c r="B11" s="111" t="s">
        <v>69</v>
      </c>
      <c r="C11" s="122" t="s">
        <v>68</v>
      </c>
      <c r="D11" s="112">
        <f>'2-Administration'!C12*'2-Administration'!C16</f>
        <v>0</v>
      </c>
      <c r="E11" s="113" t="str">
        <f>'1-Helpdesk'!C5</f>
        <v>€</v>
      </c>
      <c r="F11" s="114">
        <f>'2-Administration'!C18</f>
        <v>0</v>
      </c>
      <c r="G11" s="115" t="str">
        <f>'1-Helpdesk'!C5</f>
        <v>€</v>
      </c>
      <c r="H11" s="110" t="str">
        <f>IF(AND(D11&gt;0,F11&gt;0),F11/D11," ")</f>
        <v> </v>
      </c>
      <c r="I11" s="123" t="str">
        <f>IF(F11&gt;0,"résultant d'un gain en productivité pour l'équipe d'Administration de "&amp;TEXT('2-Administration'!C14,"0%")," ")</f>
        <v> </v>
      </c>
      <c r="J11" s="116"/>
    </row>
    <row r="12" spans="2:9" ht="30.75" customHeight="1">
      <c r="B12" s="111" t="s">
        <v>72</v>
      </c>
      <c r="C12" s="122" t="s">
        <v>70</v>
      </c>
      <c r="D12" s="112">
        <f>'3-Création Nouveaux Comptes'!C12*'3-Création Nouveaux Comptes'!C17</f>
        <v>0</v>
      </c>
      <c r="E12" s="113" t="str">
        <f>'1-Helpdesk'!C5</f>
        <v>€</v>
      </c>
      <c r="F12" s="114">
        <f>'3-Création Nouveaux Comptes'!C19</f>
        <v>0</v>
      </c>
      <c r="G12" s="115" t="str">
        <f>'1-Helpdesk'!C5</f>
        <v>€</v>
      </c>
      <c r="H12" s="110" t="str">
        <f>IF(AND(D12&gt;0,F12&gt;0),F12/D12," ")</f>
        <v> </v>
      </c>
      <c r="I12" s="123" t="str">
        <f>IF(F12&gt;0,"résultant d'un gain en productivité pour l'équipe en charge de la création de nouveaux comptes de "&amp;TEXT('3-Création Nouveaux Comptes'!C14,"0%")," ")</f>
        <v> </v>
      </c>
    </row>
    <row r="13" spans="2:9" ht="32.25" customHeight="1">
      <c r="B13" s="111" t="s">
        <v>11</v>
      </c>
      <c r="C13" s="122" t="s">
        <v>71</v>
      </c>
      <c r="D13" s="112">
        <f>'4-Services Disaster Recovery'!C12*'4-Services Disaster Recovery'!C17</f>
        <v>0</v>
      </c>
      <c r="E13" s="113" t="str">
        <f>'1-Helpdesk'!C5</f>
        <v>€</v>
      </c>
      <c r="F13" s="114">
        <f>'4-Services Disaster Recovery'!C19</f>
        <v>0</v>
      </c>
      <c r="G13" s="115" t="str">
        <f>'1-Helpdesk'!C5</f>
        <v>€</v>
      </c>
      <c r="H13" s="110" t="str">
        <f>IF(AND(D13&gt;0,F13&gt;0),F13/D13," ")</f>
        <v> </v>
      </c>
      <c r="I13" s="124" t="str">
        <f>IF(F13&gt;0,CONCATENATE("résultant d'une réduction du temps nécessaire pour récupérer un compte Lotus Notes de ",'4-Services Disaster Recovery'!C11," à ",'4-Services Disaster Recovery'!C14," minute")," ")</f>
        <v> </v>
      </c>
    </row>
    <row r="14" spans="2:9" ht="12.75" customHeight="1">
      <c r="B14" s="117"/>
      <c r="C14" s="16"/>
      <c r="D14" s="16"/>
      <c r="E14" s="118"/>
      <c r="F14" s="39"/>
      <c r="G14" s="118"/>
      <c r="H14" s="118"/>
      <c r="I14" s="119"/>
    </row>
    <row r="15" spans="2:9" ht="27" customHeight="1">
      <c r="B15" s="120"/>
      <c r="C15" s="160" t="s">
        <v>10</v>
      </c>
      <c r="D15" s="161">
        <f>SUM(D9:D14)</f>
        <v>0</v>
      </c>
      <c r="E15" s="162" t="str">
        <f>E13</f>
        <v>€</v>
      </c>
      <c r="F15" s="163">
        <f>SUM(F9:F14)</f>
        <v>0</v>
      </c>
      <c r="G15" s="162" t="str">
        <f>'1-Helpdesk'!C5</f>
        <v>€</v>
      </c>
      <c r="H15" s="164" t="str">
        <f>IF(AND(D15&gt;0,F15&gt;0),F15/D15," ")</f>
        <v> </v>
      </c>
      <c r="I15" s="165" t="s">
        <v>45</v>
      </c>
    </row>
    <row r="16" spans="6:9" ht="11.25">
      <c r="F16" s="28"/>
      <c r="G16" s="118"/>
      <c r="H16" s="118"/>
      <c r="I16" s="119"/>
    </row>
    <row r="17" spans="2:9" ht="19.5" customHeight="1">
      <c r="B17" s="78" t="s">
        <v>103</v>
      </c>
      <c r="C17" s="78"/>
      <c r="D17" s="78"/>
      <c r="E17" s="78"/>
      <c r="F17" s="79"/>
      <c r="G17" s="79"/>
      <c r="H17" s="80"/>
      <c r="I17" s="81" t="s">
        <v>6</v>
      </c>
    </row>
    <row r="18" spans="2:9" ht="19.5" customHeight="1">
      <c r="B18" s="82" t="s">
        <v>100</v>
      </c>
      <c r="C18" s="83"/>
      <c r="D18" s="83"/>
      <c r="E18" s="84"/>
      <c r="F18" s="140"/>
      <c r="G18" s="84" t="str">
        <f>'1-Helpdesk'!C5</f>
        <v>€</v>
      </c>
      <c r="H18" s="84"/>
      <c r="I18" s="204" t="s">
        <v>74</v>
      </c>
    </row>
    <row r="19" spans="2:9" ht="19.5" customHeight="1">
      <c r="B19" s="82" t="s">
        <v>101</v>
      </c>
      <c r="C19" s="83"/>
      <c r="D19" s="83"/>
      <c r="E19" s="84"/>
      <c r="F19" s="140"/>
      <c r="G19" s="84" t="str">
        <f>'1-Helpdesk'!C5</f>
        <v>€</v>
      </c>
      <c r="H19" s="84"/>
      <c r="I19" s="205"/>
    </row>
    <row r="20" spans="2:9" ht="19.5" customHeight="1">
      <c r="B20" s="82" t="s">
        <v>102</v>
      </c>
      <c r="C20" s="83"/>
      <c r="D20" s="83"/>
      <c r="E20" s="84"/>
      <c r="F20" s="140"/>
      <c r="G20" s="84" t="str">
        <f>'1-Helpdesk'!C5</f>
        <v>€</v>
      </c>
      <c r="H20" s="84"/>
      <c r="I20" s="205"/>
    </row>
    <row r="21" spans="2:9" ht="19.5" customHeight="1">
      <c r="B21" s="82" t="s">
        <v>73</v>
      </c>
      <c r="C21" s="83"/>
      <c r="D21" s="83"/>
      <c r="E21" s="84"/>
      <c r="F21" s="140"/>
      <c r="G21" s="84" t="str">
        <f>'1-Helpdesk'!C5</f>
        <v>€</v>
      </c>
      <c r="H21" s="84"/>
      <c r="I21" s="205"/>
    </row>
    <row r="22" spans="2:9" ht="19.5" customHeight="1">
      <c r="B22" s="1"/>
      <c r="C22" s="1"/>
      <c r="D22" s="1"/>
      <c r="E22" s="75"/>
      <c r="F22" s="77"/>
      <c r="G22" s="75"/>
      <c r="H22" s="75"/>
      <c r="I22" s="76"/>
    </row>
    <row r="23" spans="2:9" ht="19.5" customHeight="1">
      <c r="B23" s="85" t="s">
        <v>104</v>
      </c>
      <c r="C23" s="86"/>
      <c r="D23" s="86"/>
      <c r="E23" s="87"/>
      <c r="F23" s="88"/>
      <c r="G23" s="87"/>
      <c r="H23" s="87"/>
      <c r="I23" s="89"/>
    </row>
    <row r="24" spans="2:9" ht="19.5" customHeight="1">
      <c r="B24" s="90" t="s">
        <v>75</v>
      </c>
      <c r="C24" s="90"/>
      <c r="D24" s="90"/>
      <c r="E24" s="90"/>
      <c r="F24" s="200" t="s">
        <v>76</v>
      </c>
      <c r="G24" s="200"/>
      <c r="H24" s="201"/>
      <c r="I24" s="91"/>
    </row>
    <row r="25" spans="2:9" ht="19.5" customHeight="1">
      <c r="B25" s="92" t="s">
        <v>105</v>
      </c>
      <c r="C25" s="92"/>
      <c r="D25" s="92"/>
      <c r="E25" s="91"/>
      <c r="F25" s="93">
        <f>F15-F18</f>
        <v>0</v>
      </c>
      <c r="G25" s="91" t="str">
        <f>'1-Helpdesk'!C5</f>
        <v>€</v>
      </c>
      <c r="H25" s="91"/>
      <c r="I25" s="93"/>
    </row>
    <row r="26" spans="2:9" ht="19.5" customHeight="1">
      <c r="B26" s="92" t="s">
        <v>106</v>
      </c>
      <c r="C26" s="92"/>
      <c r="D26" s="92"/>
      <c r="E26" s="91"/>
      <c r="F26" s="93">
        <f>F25+F15*2-F19-F20</f>
        <v>0</v>
      </c>
      <c r="G26" s="91" t="str">
        <f>'1-Helpdesk'!C5</f>
        <v>€</v>
      </c>
      <c r="H26" s="91"/>
      <c r="I26" s="93"/>
    </row>
    <row r="27" spans="2:9" ht="19.5" customHeight="1">
      <c r="B27" s="92" t="s">
        <v>107</v>
      </c>
      <c r="C27" s="92"/>
      <c r="D27" s="92"/>
      <c r="E27" s="94"/>
      <c r="F27" s="95">
        <f>F26+F15*2-F21*2</f>
        <v>0</v>
      </c>
      <c r="G27" s="94" t="str">
        <f>'1-Helpdesk'!C5</f>
        <v>€</v>
      </c>
      <c r="H27" s="94"/>
      <c r="I27" s="95"/>
    </row>
    <row r="28" spans="2:9" ht="19.5" customHeight="1">
      <c r="B28" s="92"/>
      <c r="C28" s="92"/>
      <c r="D28" s="92"/>
      <c r="E28" s="96"/>
      <c r="F28" s="97"/>
      <c r="G28" s="96"/>
      <c r="H28" s="96"/>
      <c r="I28" s="98"/>
    </row>
    <row r="29" spans="2:9" s="190" customFormat="1" ht="19.5" customHeight="1">
      <c r="B29" s="184" t="s">
        <v>108</v>
      </c>
      <c r="C29" s="185"/>
      <c r="D29" s="185"/>
      <c r="E29" s="186"/>
      <c r="F29" s="187" t="str">
        <f>IF(AND(F18&gt;0,F25&gt;0),F18/(F25/12)," ")</f>
        <v> </v>
      </c>
      <c r="G29" s="188" t="s">
        <v>77</v>
      </c>
      <c r="H29" s="186"/>
      <c r="I29" s="189"/>
    </row>
    <row r="30" ht="19.5" customHeight="1"/>
  </sheetData>
  <sheetProtection password="CC43" sheet="1"/>
  <mergeCells count="4">
    <mergeCell ref="F24:H24"/>
    <mergeCell ref="B9:B10"/>
    <mergeCell ref="I18:I21"/>
    <mergeCell ref="C8:D8"/>
  </mergeCells>
  <printOptions/>
  <pageMargins left="0.4724409448818898" right="0.4724409448818898" top="0.7480314960629921" bottom="0.7480314960629921" header="0.31496062992125984" footer="0.31496062992125984"/>
  <pageSetup fitToHeight="1" fitToWidth="1" horizontalDpi="300" verticalDpi="300" orientation="landscape" paperSize="9" scale="63" r:id="rId2"/>
  <ignoredErrors>
    <ignoredError sqref="F9:F10 E15 F11:F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mdyson</cp:lastModifiedBy>
  <cp:lastPrinted>2009-03-31T15:44:17Z</cp:lastPrinted>
  <dcterms:created xsi:type="dcterms:W3CDTF">2009-03-16T19:58:10Z</dcterms:created>
  <dcterms:modified xsi:type="dcterms:W3CDTF">2009-04-15T09:18:47Z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